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tabRatio="605" activeTab="0"/>
  </bookViews>
  <sheets>
    <sheet name="Ene" sheetId="1" r:id="rId1"/>
  </sheets>
  <definedNames/>
  <calcPr fullCalcOnLoad="1"/>
</workbook>
</file>

<file path=xl/sharedStrings.xml><?xml version="1.0" encoding="utf-8"?>
<sst xmlns="http://schemas.openxmlformats.org/spreadsheetml/2006/main" count="246" uniqueCount="147">
  <si>
    <t>MINISTERIO DE SALUD</t>
  </si>
  <si>
    <t>ANEXO  B</t>
  </si>
  <si>
    <t>SECTOR : 11 - SALUD</t>
  </si>
  <si>
    <t>PLIEGO  : 11 - MINISTERIO DE SALUD</t>
  </si>
  <si>
    <t>UND. EJEC.  :   001 ADMINISTRACION CENTRAL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</si>
  <si>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</si>
  <si>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</si>
  <si>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</si>
  <si>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</si>
  <si>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</si>
  <si>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</si>
  <si>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</si>
  <si>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PEA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</si>
  <si>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</si>
  <si>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</si>
  <si>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</si>
  <si>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</si>
  <si>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</si>
  <si>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</si>
  <si>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</si>
  <si>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</si>
  <si>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</si>
  <si>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</si>
  <si>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MINISTRO</t>
  </si>
  <si>
    <t xml:space="preserve">  FUNC.Y DIRECTIVOS</t>
  </si>
  <si>
    <t>F8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</si>
  <si>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</si>
  <si>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</si>
  <si>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</si>
  <si>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</si>
  <si>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</si>
  <si>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</si>
  <si>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</si>
  <si>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</si>
  <si>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</si>
  <si>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</si>
  <si>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</si>
  <si>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</si>
  <si>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</si>
  <si>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</si>
  <si>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</si>
  <si>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</si>
  <si>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</si>
  <si>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</si>
  <si>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</si>
  <si>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</si>
  <si>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</si>
  <si>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</si>
  <si>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</si>
  <si>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</si>
  <si>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</si>
  <si>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</si>
  <si>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</si>
  <si>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</si>
  <si>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</si>
  <si>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</si>
  <si>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</si>
  <si>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</si>
  <si>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</si>
  <si>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</si>
  <si>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</si>
  <si>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</si>
  <si>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</si>
  <si>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</si>
  <si>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</si>
  <si>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</si>
  <si>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</si>
  <si>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</si>
  <si>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</si>
  <si>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</si>
  <si>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</si>
  <si>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</si>
  <si>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</si>
  <si>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</si>
  <si>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</si>
  <si>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</si>
  <si>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</si>
  <si>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</si>
  <si>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</si>
  <si>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</si>
  <si>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</si>
  <si>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</si>
  <si>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</si>
  <si>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</si>
  <si>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</si>
  <si>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</si>
  <si>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</si>
  <si>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</si>
  <si>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</si>
  <si>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</si>
  <si>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</si>
  <si>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</si>
  <si>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</si>
  <si>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</si>
  <si>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</si>
  <si>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</si>
  <si>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</si>
  <si>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</si>
  <si>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</si>
  <si>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</si>
  <si>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</si>
  <si>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</si>
  <si>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</si>
  <si>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</si>
  <si>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SALUD( NIVELES PUP 28,37,46,55)</t>
  </si>
  <si>
    <t>SUB   TOTAL ASISTENCIAL    (2)</t>
  </si>
  <si>
    <t>SUB TOTAL  PUP NORMAL (1+2)</t>
  </si>
  <si>
    <t>NO RENOVABLES</t>
  </si>
  <si>
    <t>2.2.11.21</t>
  </si>
  <si>
    <t>2.2.22.13</t>
  </si>
  <si>
    <t>MUNICIPALIDAD DE LIMA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</si>
  <si>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</si>
  <si>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</si>
  <si>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</si>
  <si>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</si>
  <si>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</si>
  <si>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</si>
  <si>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</si>
  <si>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</si>
  <si>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</si>
  <si>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</si>
  <si>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</si>
  <si>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</si>
  <si>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</si>
  <si>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</si>
  <si>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</si>
  <si>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</si>
  <si>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</si>
  <si>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</si>
  <si>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</si>
  <si>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</si>
  <si>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ESSALUD</t>
  </si>
  <si>
    <t>ONP</t>
  </si>
  <si>
    <t>TOTAL</t>
  </si>
  <si>
    <t>2.5.51.11 (5.1.11.70)</t>
  </si>
  <si>
    <t>2.5.51.13 (5.1.11.70)</t>
  </si>
  <si>
    <t>REMUNERACION SERUMISTAS                        (3)</t>
  </si>
  <si>
    <t>CUOTA PATRONAL                        (4)</t>
  </si>
  <si>
    <t>GUARDIA HOSPITALARIA                        (5)</t>
  </si>
  <si>
    <t>CAFAE                     (6)</t>
  </si>
  <si>
    <r>
      <t xml:space="preserve">INCENTIVO LABORAL OCASIONAL CAFAE
</t>
    </r>
    <r>
      <rPr>
        <b/>
        <sz val="8"/>
        <color indexed="8"/>
        <rFont val="Arial"/>
        <family val="2"/>
      </rPr>
      <t>(7)</t>
    </r>
  </si>
  <si>
    <t>AETA                 (8)</t>
  </si>
  <si>
    <r>
      <t>INCENTIVO LABORAL OCASIONA  AETA</t>
    </r>
    <r>
      <rPr>
        <b/>
        <sz val="8"/>
        <color indexed="8"/>
        <rFont val="Arial"/>
        <family val="2"/>
      </rPr>
      <t xml:space="preserve">      (9)</t>
    </r>
  </si>
  <si>
    <t>REMUNERACION CONTRATADO                        (2)</t>
  </si>
  <si>
    <t xml:space="preserve"> </t>
  </si>
  <si>
    <t>SEGURO COMPLEMENTARIO DE TRABAJO DE RIESGO 23.26.31</t>
  </si>
  <si>
    <t>DECLARACION JURADA SUSTENTO DEL COSTO DE  EJECUCION DE GASTO DEL MES DE ENERO - 2013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</si>
</sst>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mmmm\,\ yyyy"/>
    <numFmt numFmtId="173" formatCode="0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center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 wrapText="1"/>
    </xf>
    <xf numFmtId="172" fontId="7" fillId="35" borderId="1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2" fontId="7" fillId="35" borderId="19" xfId="0" applyNumberFormat="1" applyFont="1" applyFill="1" applyBorder="1" applyAlignment="1">
      <alignment horizontal="center" vertical="center" wrapText="1"/>
    </xf>
    <xf numFmtId="172" fontId="7" fillId="35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4" fillId="0" borderId="22" xfId="48" applyNumberFormat="1" applyFont="1" applyFill="1" applyBorder="1" applyAlignment="1">
      <alignment/>
    </xf>
    <xf numFmtId="4" fontId="4" fillId="0" borderId="23" xfId="48" applyNumberFormat="1" applyFont="1" applyFill="1" applyBorder="1" applyAlignment="1">
      <alignment/>
    </xf>
    <xf numFmtId="4" fontId="4" fillId="0" borderId="24" xfId="48" applyNumberFormat="1" applyFont="1" applyFill="1" applyBorder="1" applyAlignment="1">
      <alignment/>
    </xf>
    <xf numFmtId="4" fontId="4" fillId="0" borderId="13" xfId="48" applyNumberFormat="1" applyFont="1" applyFill="1" applyBorder="1" applyAlignment="1">
      <alignment/>
    </xf>
    <xf numFmtId="4" fontId="4" fillId="34" borderId="0" xfId="48" applyNumberFormat="1" applyFont="1" applyFill="1" applyBorder="1" applyAlignment="1">
      <alignment/>
    </xf>
    <xf numFmtId="4" fontId="4" fillId="0" borderId="22" xfId="48" applyNumberFormat="1" applyFont="1" applyFill="1" applyBorder="1" applyAlignment="1">
      <alignment/>
    </xf>
    <xf numFmtId="4" fontId="4" fillId="0" borderId="23" xfId="48" applyNumberFormat="1" applyFont="1" applyFill="1" applyBorder="1" applyAlignment="1">
      <alignment horizontal="right"/>
    </xf>
    <xf numFmtId="4" fontId="4" fillId="0" borderId="22" xfId="48" applyNumberFormat="1" applyFont="1" applyFill="1" applyBorder="1" applyAlignment="1">
      <alignment horizontal="right"/>
    </xf>
    <xf numFmtId="4" fontId="4" fillId="0" borderId="21" xfId="48" applyNumberFormat="1" applyFont="1" applyFill="1" applyBorder="1" applyAlignment="1">
      <alignment/>
    </xf>
    <xf numFmtId="3" fontId="4" fillId="0" borderId="25" xfId="48" applyNumberFormat="1" applyFont="1" applyFill="1" applyBorder="1" applyAlignment="1">
      <alignment horizontal="center"/>
    </xf>
    <xf numFmtId="4" fontId="4" fillId="0" borderId="23" xfId="48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3" fontId="5" fillId="0" borderId="27" xfId="48" applyNumberFormat="1" applyFont="1" applyFill="1" applyBorder="1" applyAlignment="1">
      <alignment/>
    </xf>
    <xf numFmtId="4" fontId="5" fillId="0" borderId="28" xfId="48" applyNumberFormat="1" applyFont="1" applyFill="1" applyBorder="1" applyAlignment="1">
      <alignment/>
    </xf>
    <xf numFmtId="3" fontId="5" fillId="0" borderId="29" xfId="48" applyNumberFormat="1" applyFont="1" applyFill="1" applyBorder="1" applyAlignment="1">
      <alignment/>
    </xf>
    <xf numFmtId="4" fontId="5" fillId="0" borderId="30" xfId="48" applyNumberFormat="1" applyFont="1" applyFill="1" applyBorder="1" applyAlignment="1">
      <alignment/>
    </xf>
    <xf numFmtId="3" fontId="5" fillId="0" borderId="31" xfId="48" applyNumberFormat="1" applyFont="1" applyFill="1" applyBorder="1" applyAlignment="1">
      <alignment/>
    </xf>
    <xf numFmtId="4" fontId="5" fillId="0" borderId="18" xfId="48" applyNumberFormat="1" applyFont="1" applyFill="1" applyBorder="1" applyAlignment="1">
      <alignment/>
    </xf>
    <xf numFmtId="4" fontId="5" fillId="0" borderId="32" xfId="48" applyNumberFormat="1" applyFont="1" applyFill="1" applyBorder="1" applyAlignment="1">
      <alignment/>
    </xf>
    <xf numFmtId="4" fontId="5" fillId="33" borderId="33" xfId="48" applyNumberFormat="1" applyFont="1" applyFill="1" applyBorder="1" applyAlignment="1">
      <alignment/>
    </xf>
    <xf numFmtId="4" fontId="5" fillId="0" borderId="34" xfId="48" applyNumberFormat="1" applyFont="1" applyFill="1" applyBorder="1" applyAlignment="1">
      <alignment/>
    </xf>
    <xf numFmtId="4" fontId="5" fillId="0" borderId="35" xfId="48" applyNumberFormat="1" applyFont="1" applyFill="1" applyBorder="1" applyAlignment="1">
      <alignment/>
    </xf>
    <xf numFmtId="4" fontId="5" fillId="0" borderId="36" xfId="48" applyNumberFormat="1" applyFont="1" applyFill="1" applyBorder="1" applyAlignment="1">
      <alignment/>
    </xf>
    <xf numFmtId="4" fontId="5" fillId="0" borderId="37" xfId="48" applyNumberFormat="1" applyFont="1" applyFill="1" applyBorder="1" applyAlignment="1">
      <alignment/>
    </xf>
    <xf numFmtId="4" fontId="5" fillId="33" borderId="38" xfId="48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 vertical="center" wrapText="1"/>
    </xf>
    <xf numFmtId="4" fontId="4" fillId="0" borderId="35" xfId="48" applyNumberFormat="1" applyFont="1" applyFill="1" applyBorder="1" applyAlignment="1">
      <alignment/>
    </xf>
    <xf numFmtId="4" fontId="4" fillId="33" borderId="13" xfId="48" applyNumberFormat="1" applyFont="1" applyFill="1" applyBorder="1" applyAlignment="1">
      <alignment/>
    </xf>
    <xf numFmtId="4" fontId="4" fillId="0" borderId="22" xfId="48" applyNumberFormat="1" applyFont="1" applyFill="1" applyBorder="1" applyAlignment="1">
      <alignment/>
    </xf>
    <xf numFmtId="4" fontId="4" fillId="33" borderId="39" xfId="48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4" fontId="4" fillId="0" borderId="41" xfId="48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4" fontId="5" fillId="0" borderId="42" xfId="48" applyNumberFormat="1" applyFont="1" applyFill="1" applyBorder="1" applyAlignment="1">
      <alignment/>
    </xf>
    <xf numFmtId="4" fontId="5" fillId="34" borderId="0" xfId="48" applyNumberFormat="1" applyFont="1" applyFill="1" applyBorder="1" applyAlignment="1">
      <alignment/>
    </xf>
    <xf numFmtId="4" fontId="5" fillId="0" borderId="27" xfId="48" applyNumberFormat="1" applyFont="1" applyFill="1" applyBorder="1" applyAlignment="1">
      <alignment/>
    </xf>
    <xf numFmtId="4" fontId="5" fillId="0" borderId="28" xfId="48" applyNumberFormat="1" applyFont="1" applyFill="1" applyBorder="1" applyAlignment="1">
      <alignment/>
    </xf>
    <xf numFmtId="4" fontId="5" fillId="0" borderId="43" xfId="48" applyNumberFormat="1" applyFont="1" applyFill="1" applyBorder="1" applyAlignment="1">
      <alignment/>
    </xf>
    <xf numFmtId="4" fontId="5" fillId="0" borderId="44" xfId="48" applyNumberFormat="1" applyFont="1" applyFill="1" applyBorder="1" applyAlignment="1">
      <alignment/>
    </xf>
    <xf numFmtId="4" fontId="5" fillId="33" borderId="40" xfId="48" applyNumberFormat="1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3" fontId="5" fillId="0" borderId="43" xfId="48" applyNumberFormat="1" applyFont="1" applyFill="1" applyBorder="1" applyAlignment="1">
      <alignment horizontal="center"/>
    </xf>
    <xf numFmtId="4" fontId="5" fillId="0" borderId="41" xfId="48" applyNumberFormat="1" applyFont="1" applyFill="1" applyBorder="1" applyAlignment="1">
      <alignment/>
    </xf>
    <xf numFmtId="4" fontId="5" fillId="0" borderId="45" xfId="48" applyNumberFormat="1" applyFont="1" applyFill="1" applyBorder="1" applyAlignment="1">
      <alignment/>
    </xf>
    <xf numFmtId="4" fontId="5" fillId="0" borderId="41" xfId="48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3" fontId="5" fillId="0" borderId="47" xfId="48" applyNumberFormat="1" applyFont="1" applyFill="1" applyBorder="1" applyAlignment="1">
      <alignment/>
    </xf>
    <xf numFmtId="4" fontId="5" fillId="0" borderId="48" xfId="48" applyNumberFormat="1" applyFont="1" applyFill="1" applyBorder="1" applyAlignment="1">
      <alignment/>
    </xf>
    <xf numFmtId="3" fontId="5" fillId="0" borderId="49" xfId="48" applyNumberFormat="1" applyFont="1" applyFill="1" applyBorder="1" applyAlignment="1">
      <alignment/>
    </xf>
    <xf numFmtId="4" fontId="5" fillId="0" borderId="50" xfId="48" applyNumberFormat="1" applyFont="1" applyFill="1" applyBorder="1" applyAlignment="1">
      <alignment/>
    </xf>
    <xf numFmtId="4" fontId="5" fillId="0" borderId="51" xfId="48" applyNumberFormat="1" applyFont="1" applyFill="1" applyBorder="1" applyAlignment="1">
      <alignment/>
    </xf>
    <xf numFmtId="4" fontId="5" fillId="0" borderId="52" xfId="48" applyNumberFormat="1" applyFont="1" applyFill="1" applyBorder="1" applyAlignment="1">
      <alignment/>
    </xf>
    <xf numFmtId="4" fontId="5" fillId="0" borderId="49" xfId="48" applyNumberFormat="1" applyFont="1" applyFill="1" applyBorder="1" applyAlignment="1">
      <alignment/>
    </xf>
    <xf numFmtId="4" fontId="5" fillId="0" borderId="50" xfId="48" applyNumberFormat="1" applyFont="1" applyFill="1" applyBorder="1" applyAlignment="1">
      <alignment/>
    </xf>
    <xf numFmtId="4" fontId="5" fillId="33" borderId="53" xfId="48" applyNumberFormat="1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3" fontId="5" fillId="0" borderId="54" xfId="48" applyNumberFormat="1" applyFont="1" applyFill="1" applyBorder="1" applyAlignment="1">
      <alignment horizontal="center"/>
    </xf>
    <xf numFmtId="4" fontId="5" fillId="0" borderId="52" xfId="48" applyNumberFormat="1" applyFont="1" applyFill="1" applyBorder="1" applyAlignment="1">
      <alignment/>
    </xf>
    <xf numFmtId="3" fontId="4" fillId="0" borderId="22" xfId="48" applyNumberFormat="1" applyFont="1" applyFill="1" applyBorder="1" applyAlignment="1">
      <alignment horizontal="right"/>
    </xf>
    <xf numFmtId="4" fontId="4" fillId="33" borderId="21" xfId="48" applyNumberFormat="1" applyFont="1" applyFill="1" applyBorder="1" applyAlignment="1">
      <alignment horizontal="right"/>
    </xf>
    <xf numFmtId="4" fontId="4" fillId="33" borderId="21" xfId="48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3" fontId="5" fillId="0" borderId="34" xfId="48" applyNumberFormat="1" applyFont="1" applyFill="1" applyBorder="1" applyAlignment="1">
      <alignment/>
    </xf>
    <xf numFmtId="4" fontId="5" fillId="0" borderId="35" xfId="48" applyNumberFormat="1" applyFont="1" applyFill="1" applyBorder="1" applyAlignment="1">
      <alignment/>
    </xf>
    <xf numFmtId="4" fontId="5" fillId="0" borderId="55" xfId="48" applyNumberFormat="1" applyFont="1" applyFill="1" applyBorder="1" applyAlignment="1">
      <alignment/>
    </xf>
    <xf numFmtId="0" fontId="12" fillId="0" borderId="38" xfId="0" applyFont="1" applyFill="1" applyBorder="1" applyAlignment="1">
      <alignment horizontal="center" vertical="center" wrapText="1"/>
    </xf>
    <xf numFmtId="3" fontId="5" fillId="0" borderId="36" xfId="48" applyNumberFormat="1" applyFont="1" applyFill="1" applyBorder="1" applyAlignment="1">
      <alignment horizontal="center"/>
    </xf>
    <xf numFmtId="4" fontId="5" fillId="0" borderId="16" xfId="48" applyNumberFormat="1" applyFont="1" applyFill="1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" fontId="5" fillId="0" borderId="54" xfId="48" applyNumberFormat="1" applyFont="1" applyFill="1" applyBorder="1" applyAlignment="1">
      <alignment/>
    </xf>
    <xf numFmtId="4" fontId="5" fillId="0" borderId="56" xfId="48" applyNumberFormat="1" applyFont="1" applyFill="1" applyBorder="1" applyAlignment="1">
      <alignment/>
    </xf>
    <xf numFmtId="0" fontId="12" fillId="0" borderId="53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4" fontId="4" fillId="0" borderId="24" xfId="48" applyNumberFormat="1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4" fontId="4" fillId="0" borderId="25" xfId="48" applyNumberFormat="1" applyFont="1" applyFill="1" applyBorder="1" applyAlignment="1">
      <alignment/>
    </xf>
    <xf numFmtId="4" fontId="4" fillId="0" borderId="57" xfId="48" applyNumberFormat="1" applyFont="1" applyFill="1" applyBorder="1" applyAlignment="1">
      <alignment/>
    </xf>
    <xf numFmtId="3" fontId="4" fillId="0" borderId="25" xfId="48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3" fontId="4" fillId="0" borderId="22" xfId="48" applyNumberFormat="1" applyFont="1" applyFill="1" applyBorder="1" applyAlignment="1">
      <alignment/>
    </xf>
    <xf numFmtId="4" fontId="4" fillId="0" borderId="25" xfId="48" applyNumberFormat="1" applyFont="1" applyFill="1" applyBorder="1" applyAlignment="1">
      <alignment/>
    </xf>
    <xf numFmtId="4" fontId="4" fillId="0" borderId="57" xfId="48" applyNumberFormat="1" applyFont="1" applyFill="1" applyBorder="1" applyAlignment="1">
      <alignment/>
    </xf>
    <xf numFmtId="173" fontId="5" fillId="0" borderId="40" xfId="0" applyNumberFormat="1" applyFont="1" applyFill="1" applyBorder="1" applyAlignment="1" quotePrefix="1">
      <alignment horizontal="center"/>
    </xf>
    <xf numFmtId="173" fontId="5" fillId="0" borderId="46" xfId="0" applyNumberFormat="1" applyFont="1" applyFill="1" applyBorder="1" applyAlignment="1" quotePrefix="1">
      <alignment horizontal="center"/>
    </xf>
    <xf numFmtId="173" fontId="5" fillId="0" borderId="53" xfId="0" applyNumberFormat="1" applyFont="1" applyFill="1" applyBorder="1" applyAlignment="1" quotePrefix="1">
      <alignment horizontal="center"/>
    </xf>
    <xf numFmtId="173" fontId="8" fillId="35" borderId="22" xfId="0" applyNumberFormat="1" applyFont="1" applyFill="1" applyBorder="1" applyAlignment="1">
      <alignment horizontal="center" vertical="center" wrapText="1"/>
    </xf>
    <xf numFmtId="3" fontId="4" fillId="35" borderId="24" xfId="48" applyNumberFormat="1" applyFont="1" applyFill="1" applyBorder="1" applyAlignment="1">
      <alignment/>
    </xf>
    <xf numFmtId="4" fontId="4" fillId="35" borderId="24" xfId="48" applyNumberFormat="1" applyFont="1" applyFill="1" applyBorder="1" applyAlignment="1">
      <alignment/>
    </xf>
    <xf numFmtId="3" fontId="4" fillId="35" borderId="24" xfId="48" applyNumberFormat="1" applyFont="1" applyFill="1" applyBorder="1" applyAlignment="1">
      <alignment/>
    </xf>
    <xf numFmtId="4" fontId="4" fillId="35" borderId="23" xfId="48" applyNumberFormat="1" applyFont="1" applyFill="1" applyBorder="1" applyAlignment="1">
      <alignment/>
    </xf>
    <xf numFmtId="4" fontId="4" fillId="35" borderId="22" xfId="48" applyNumberFormat="1" applyFont="1" applyFill="1" applyBorder="1" applyAlignment="1">
      <alignment/>
    </xf>
    <xf numFmtId="4" fontId="4" fillId="35" borderId="25" xfId="48" applyNumberFormat="1" applyFont="1" applyFill="1" applyBorder="1" applyAlignment="1">
      <alignment/>
    </xf>
    <xf numFmtId="4" fontId="4" fillId="35" borderId="57" xfId="48" applyNumberFormat="1" applyFont="1" applyFill="1" applyBorder="1" applyAlignment="1">
      <alignment/>
    </xf>
    <xf numFmtId="173" fontId="8" fillId="35" borderId="21" xfId="0" applyNumberFormat="1" applyFont="1" applyFill="1" applyBorder="1" applyAlignment="1">
      <alignment horizontal="center" vertical="center" wrapText="1"/>
    </xf>
    <xf numFmtId="3" fontId="4" fillId="35" borderId="25" xfId="48" applyNumberFormat="1" applyFont="1" applyFill="1" applyBorder="1" applyAlignment="1">
      <alignment/>
    </xf>
    <xf numFmtId="4" fontId="4" fillId="35" borderId="23" xfId="48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 wrapText="1"/>
    </xf>
    <xf numFmtId="3" fontId="5" fillId="0" borderId="25" xfId="48" applyNumberFormat="1" applyFont="1" applyFill="1" applyBorder="1" applyAlignment="1">
      <alignment horizontal="centerContinuous"/>
    </xf>
    <xf numFmtId="4" fontId="5" fillId="0" borderId="23" xfId="48" applyNumberFormat="1" applyFont="1" applyFill="1" applyBorder="1" applyAlignment="1">
      <alignment horizontal="centerContinuous"/>
    </xf>
    <xf numFmtId="3" fontId="2" fillId="34" borderId="22" xfId="0" applyNumberFormat="1" applyFont="1" applyFill="1" applyBorder="1" applyAlignment="1">
      <alignment wrapText="1"/>
    </xf>
    <xf numFmtId="4" fontId="2" fillId="34" borderId="23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4" fontId="2" fillId="0" borderId="24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wrapText="1"/>
    </xf>
    <xf numFmtId="4" fontId="2" fillId="34" borderId="24" xfId="0" applyNumberFormat="1" applyFont="1" applyFill="1" applyBorder="1" applyAlignment="1">
      <alignment wrapText="1"/>
    </xf>
    <xf numFmtId="4" fontId="2" fillId="34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center" wrapText="1"/>
    </xf>
    <xf numFmtId="3" fontId="4" fillId="0" borderId="22" xfId="48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 quotePrefix="1">
      <alignment horizontal="center" vertical="justify"/>
    </xf>
    <xf numFmtId="3" fontId="5" fillId="0" borderId="36" xfId="48" applyNumberFormat="1" applyFont="1" applyFill="1" applyBorder="1" applyAlignment="1">
      <alignment/>
    </xf>
    <xf numFmtId="3" fontId="5" fillId="0" borderId="40" xfId="0" applyNumberFormat="1" applyFont="1" applyFill="1" applyBorder="1" applyAlignment="1" quotePrefix="1">
      <alignment horizontal="center" vertical="justify"/>
    </xf>
    <xf numFmtId="3" fontId="5" fillId="0" borderId="43" xfId="48" applyNumberFormat="1" applyFont="1" applyFill="1" applyBorder="1" applyAlignment="1">
      <alignment/>
    </xf>
    <xf numFmtId="3" fontId="5" fillId="0" borderId="53" xfId="0" applyNumberFormat="1" applyFont="1" applyFill="1" applyBorder="1" applyAlignment="1" quotePrefix="1">
      <alignment horizontal="center" vertical="justify"/>
    </xf>
    <xf numFmtId="3" fontId="5" fillId="0" borderId="54" xfId="48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5" fillId="0" borderId="58" xfId="48" applyNumberFormat="1" applyFont="1" applyFill="1" applyBorder="1" applyAlignment="1">
      <alignment/>
    </xf>
    <xf numFmtId="4" fontId="5" fillId="0" borderId="59" xfId="48" applyNumberFormat="1" applyFont="1" applyFill="1" applyBorder="1" applyAlignment="1">
      <alignment/>
    </xf>
    <xf numFmtId="4" fontId="5" fillId="0" borderId="60" xfId="48" applyNumberFormat="1" applyFont="1" applyFill="1" applyBorder="1" applyAlignment="1">
      <alignment/>
    </xf>
    <xf numFmtId="4" fontId="5" fillId="0" borderId="61" xfId="48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5" fillId="0" borderId="39" xfId="0" applyNumberFormat="1" applyFont="1" applyFill="1" applyBorder="1" applyAlignment="1" quotePrefix="1">
      <alignment horizontal="center" vertical="justify"/>
    </xf>
    <xf numFmtId="3" fontId="5" fillId="0" borderId="34" xfId="48" applyNumberFormat="1" applyFont="1" applyFill="1" applyBorder="1" applyAlignment="1">
      <alignment/>
    </xf>
    <xf numFmtId="4" fontId="5" fillId="0" borderId="55" xfId="48" applyNumberFormat="1" applyFont="1" applyFill="1" applyBorder="1" applyAlignment="1">
      <alignment/>
    </xf>
    <xf numFmtId="4" fontId="5" fillId="0" borderId="45" xfId="48" applyNumberFormat="1" applyFont="1" applyFill="1" applyBorder="1" applyAlignment="1">
      <alignment/>
    </xf>
    <xf numFmtId="3" fontId="5" fillId="0" borderId="27" xfId="48" applyNumberFormat="1" applyFont="1" applyFill="1" applyBorder="1" applyAlignment="1">
      <alignment/>
    </xf>
    <xf numFmtId="3" fontId="5" fillId="0" borderId="46" xfId="0" applyNumberFormat="1" applyFont="1" applyFill="1" applyBorder="1" applyAlignment="1" quotePrefix="1">
      <alignment horizontal="center" vertical="justify"/>
    </xf>
    <xf numFmtId="4" fontId="5" fillId="0" borderId="51" xfId="48" applyNumberFormat="1" applyFont="1" applyFill="1" applyBorder="1" applyAlignment="1">
      <alignment/>
    </xf>
    <xf numFmtId="3" fontId="5" fillId="0" borderId="49" xfId="48" applyNumberFormat="1" applyFont="1" applyFill="1" applyBorder="1" applyAlignment="1">
      <alignment/>
    </xf>
    <xf numFmtId="0" fontId="7" fillId="35" borderId="62" xfId="0" applyFont="1" applyFill="1" applyBorder="1" applyAlignment="1">
      <alignment horizontal="center" vertical="center" wrapText="1"/>
    </xf>
    <xf numFmtId="3" fontId="4" fillId="0" borderId="13" xfId="48" applyNumberFormat="1" applyFont="1" applyFill="1" applyBorder="1" applyAlignment="1">
      <alignment/>
    </xf>
    <xf numFmtId="0" fontId="14" fillId="36" borderId="46" xfId="0" applyFont="1" applyFill="1" applyBorder="1" applyAlignment="1">
      <alignment horizontal="center" vertical="center" wrapText="1"/>
    </xf>
    <xf numFmtId="3" fontId="4" fillId="0" borderId="63" xfId="48" applyNumberFormat="1" applyFont="1" applyFill="1" applyBorder="1" applyAlignment="1">
      <alignment/>
    </xf>
    <xf numFmtId="4" fontId="4" fillId="0" borderId="64" xfId="48" applyNumberFormat="1" applyFont="1" applyFill="1" applyBorder="1" applyAlignment="1">
      <alignment/>
    </xf>
    <xf numFmtId="0" fontId="7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/>
    </xf>
    <xf numFmtId="3" fontId="4" fillId="33" borderId="43" xfId="48" applyNumberFormat="1" applyFont="1" applyFill="1" applyBorder="1" applyAlignment="1">
      <alignment/>
    </xf>
    <xf numFmtId="4" fontId="4" fillId="33" borderId="28" xfId="48" applyNumberFormat="1" applyFont="1" applyFill="1" applyBorder="1" applyAlignment="1">
      <alignment/>
    </xf>
    <xf numFmtId="0" fontId="5" fillId="33" borderId="40" xfId="0" applyFont="1" applyFill="1" applyBorder="1" applyAlignment="1">
      <alignment horizontal="center" vertical="center" wrapText="1"/>
    </xf>
    <xf numFmtId="4" fontId="5" fillId="33" borderId="28" xfId="48" applyNumberFormat="1" applyFont="1" applyFill="1" applyBorder="1" applyAlignment="1">
      <alignment/>
    </xf>
    <xf numFmtId="4" fontId="4" fillId="0" borderId="12" xfId="48" applyNumberFormat="1" applyFont="1" applyFill="1" applyBorder="1" applyAlignment="1">
      <alignment/>
    </xf>
    <xf numFmtId="0" fontId="5" fillId="33" borderId="5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3" fontId="4" fillId="33" borderId="25" xfId="48" applyNumberFormat="1" applyFont="1" applyFill="1" applyBorder="1" applyAlignment="1">
      <alignment/>
    </xf>
    <xf numFmtId="4" fontId="5" fillId="33" borderId="23" xfId="4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48" applyNumberFormat="1" applyFont="1" applyFill="1" applyBorder="1" applyAlignment="1">
      <alignment/>
    </xf>
    <xf numFmtId="4" fontId="5" fillId="0" borderId="0" xfId="48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 vertical="center" wrapText="1"/>
    </xf>
    <xf numFmtId="3" fontId="4" fillId="35" borderId="29" xfId="48" applyNumberFormat="1" applyFont="1" applyFill="1" applyBorder="1" applyAlignment="1">
      <alignment/>
    </xf>
    <xf numFmtId="4" fontId="4" fillId="35" borderId="30" xfId="48" applyNumberFormat="1" applyFont="1" applyFill="1" applyBorder="1" applyAlignment="1">
      <alignment/>
    </xf>
    <xf numFmtId="4" fontId="4" fillId="35" borderId="18" xfId="48" applyNumberFormat="1" applyFont="1" applyFill="1" applyBorder="1" applyAlignment="1">
      <alignment/>
    </xf>
    <xf numFmtId="3" fontId="4" fillId="35" borderId="22" xfId="48" applyNumberFormat="1" applyFont="1" applyFill="1" applyBorder="1" applyAlignment="1">
      <alignment/>
    </xf>
    <xf numFmtId="4" fontId="4" fillId="35" borderId="65" xfId="48" applyNumberFormat="1" applyFont="1" applyFill="1" applyBorder="1" applyAlignment="1">
      <alignment/>
    </xf>
    <xf numFmtId="4" fontId="4" fillId="34" borderId="26" xfId="48" applyNumberFormat="1" applyFont="1" applyFill="1" applyBorder="1" applyAlignment="1">
      <alignment/>
    </xf>
    <xf numFmtId="4" fontId="4" fillId="35" borderId="66" xfId="48" applyNumberFormat="1" applyFont="1" applyFill="1" applyBorder="1" applyAlignment="1">
      <alignment/>
    </xf>
    <xf numFmtId="4" fontId="4" fillId="35" borderId="21" xfId="48" applyNumberFormat="1" applyFont="1" applyFill="1" applyBorder="1" applyAlignment="1">
      <alignment/>
    </xf>
    <xf numFmtId="0" fontId="16" fillId="36" borderId="21" xfId="0" applyFont="1" applyFill="1" applyBorder="1" applyAlignment="1">
      <alignment horizontal="center" vertical="center" wrapText="1"/>
    </xf>
    <xf numFmtId="3" fontId="2" fillId="36" borderId="22" xfId="48" applyNumberFormat="1" applyFont="1" applyFill="1" applyBorder="1" applyAlignment="1">
      <alignment/>
    </xf>
    <xf numFmtId="4" fontId="2" fillId="36" borderId="23" xfId="48" applyNumberFormat="1" applyFont="1" applyFill="1" applyBorder="1" applyAlignment="1">
      <alignment/>
    </xf>
    <xf numFmtId="3" fontId="4" fillId="36" borderId="22" xfId="48" applyNumberFormat="1" applyFont="1" applyFill="1" applyBorder="1" applyAlignment="1">
      <alignment/>
    </xf>
    <xf numFmtId="4" fontId="4" fillId="36" borderId="23" xfId="48" applyNumberFormat="1" applyFont="1" applyFill="1" applyBorder="1" applyAlignment="1">
      <alignment/>
    </xf>
    <xf numFmtId="4" fontId="4" fillId="36" borderId="24" xfId="48" applyNumberFormat="1" applyFont="1" applyFill="1" applyBorder="1" applyAlignment="1">
      <alignment/>
    </xf>
    <xf numFmtId="4" fontId="4" fillId="36" borderId="21" xfId="48" applyNumberFormat="1" applyFont="1" applyFill="1" applyBorder="1" applyAlignment="1">
      <alignment/>
    </xf>
    <xf numFmtId="4" fontId="4" fillId="36" borderId="22" xfId="48" applyNumberFormat="1" applyFont="1" applyFill="1" applyBorder="1" applyAlignment="1">
      <alignment/>
    </xf>
    <xf numFmtId="4" fontId="4" fillId="36" borderId="25" xfId="48" applyNumberFormat="1" applyFont="1" applyFill="1" applyBorder="1" applyAlignment="1">
      <alignment/>
    </xf>
    <xf numFmtId="4" fontId="4" fillId="36" borderId="57" xfId="48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1" fontId="11" fillId="34" borderId="67" xfId="48" applyNumberFormat="1" applyFont="1" applyFill="1" applyBorder="1" applyAlignment="1">
      <alignment/>
    </xf>
    <xf numFmtId="4" fontId="11" fillId="34" borderId="68" xfId="48" applyNumberFormat="1" applyFont="1" applyFill="1" applyBorder="1" applyAlignment="1">
      <alignment/>
    </xf>
    <xf numFmtId="3" fontId="11" fillId="34" borderId="67" xfId="48" applyNumberFormat="1" applyFont="1" applyFill="1" applyBorder="1" applyAlignment="1">
      <alignment/>
    </xf>
    <xf numFmtId="4" fontId="11" fillId="34" borderId="55" xfId="48" applyNumberFormat="1" applyFont="1" applyFill="1" applyBorder="1" applyAlignment="1">
      <alignment/>
    </xf>
    <xf numFmtId="0" fontId="9" fillId="34" borderId="69" xfId="0" applyFont="1" applyFill="1" applyBorder="1" applyAlignment="1">
      <alignment horizontal="center" vertical="center" wrapText="1"/>
    </xf>
    <xf numFmtId="1" fontId="11" fillId="34" borderId="27" xfId="48" applyNumberFormat="1" applyFont="1" applyFill="1" applyBorder="1" applyAlignment="1">
      <alignment/>
    </xf>
    <xf numFmtId="4" fontId="11" fillId="34" borderId="28" xfId="48" applyNumberFormat="1" applyFont="1" applyFill="1" applyBorder="1" applyAlignment="1">
      <alignment/>
    </xf>
    <xf numFmtId="3" fontId="11" fillId="34" borderId="27" xfId="48" applyNumberFormat="1" applyFont="1" applyFill="1" applyBorder="1" applyAlignment="1">
      <alignment/>
    </xf>
    <xf numFmtId="4" fontId="11" fillId="0" borderId="28" xfId="48" applyNumberFormat="1" applyFont="1" applyFill="1" applyBorder="1" applyAlignment="1">
      <alignment/>
    </xf>
    <xf numFmtId="3" fontId="11" fillId="0" borderId="27" xfId="48" applyNumberFormat="1" applyFont="1" applyFill="1" applyBorder="1" applyAlignment="1">
      <alignment/>
    </xf>
    <xf numFmtId="3" fontId="11" fillId="34" borderId="27" xfId="48" applyNumberFormat="1" applyFont="1" applyFill="1" applyBorder="1" applyAlignment="1">
      <alignment/>
    </xf>
    <xf numFmtId="4" fontId="11" fillId="34" borderId="45" xfId="48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3" fontId="5" fillId="34" borderId="0" xfId="48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1" fontId="11" fillId="0" borderId="27" xfId="48" applyNumberFormat="1" applyFont="1" applyFill="1" applyBorder="1" applyAlignment="1">
      <alignment/>
    </xf>
    <xf numFmtId="3" fontId="11" fillId="0" borderId="27" xfId="48" applyNumberFormat="1" applyFont="1" applyFill="1" applyBorder="1" applyAlignment="1">
      <alignment/>
    </xf>
    <xf numFmtId="4" fontId="11" fillId="0" borderId="27" xfId="48" applyNumberFormat="1" applyFont="1" applyFill="1" applyBorder="1" applyAlignment="1">
      <alignment/>
    </xf>
    <xf numFmtId="4" fontId="11" fillId="0" borderId="45" xfId="48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 vertical="center" wrapText="1"/>
    </xf>
    <xf numFmtId="1" fontId="11" fillId="0" borderId="47" xfId="48" applyNumberFormat="1" applyFont="1" applyFill="1" applyBorder="1" applyAlignment="1">
      <alignment/>
    </xf>
    <xf numFmtId="4" fontId="11" fillId="0" borderId="48" xfId="48" applyNumberFormat="1" applyFont="1" applyFill="1" applyBorder="1" applyAlignment="1">
      <alignment/>
    </xf>
    <xf numFmtId="3" fontId="11" fillId="0" borderId="47" xfId="48" applyNumberFormat="1" applyFont="1" applyFill="1" applyBorder="1" applyAlignment="1">
      <alignment/>
    </xf>
    <xf numFmtId="3" fontId="11" fillId="0" borderId="47" xfId="48" applyNumberFormat="1" applyFont="1" applyFill="1" applyBorder="1" applyAlignment="1">
      <alignment/>
    </xf>
    <xf numFmtId="4" fontId="2" fillId="0" borderId="48" xfId="48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0" borderId="7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7" fillId="34" borderId="0" xfId="48" applyNumberFormat="1" applyFont="1" applyFill="1" applyBorder="1" applyAlignment="1">
      <alignment/>
    </xf>
    <xf numFmtId="3" fontId="4" fillId="34" borderId="0" xfId="48" applyNumberFormat="1" applyFont="1" applyFill="1" applyBorder="1" applyAlignment="1">
      <alignment/>
    </xf>
    <xf numFmtId="0" fontId="7" fillId="0" borderId="71" xfId="0" applyFont="1" applyFill="1" applyBorder="1" applyAlignment="1">
      <alignment horizontal="center" vertical="center" wrapText="1"/>
    </xf>
    <xf numFmtId="4" fontId="11" fillId="0" borderId="49" xfId="48" applyNumberFormat="1" applyFont="1" applyFill="1" applyBorder="1" applyAlignment="1">
      <alignment/>
    </xf>
    <xf numFmtId="4" fontId="11" fillId="0" borderId="51" xfId="48" applyNumberFormat="1" applyFont="1" applyFill="1" applyBorder="1" applyAlignment="1">
      <alignment/>
    </xf>
    <xf numFmtId="4" fontId="11" fillId="34" borderId="50" xfId="48" applyNumberFormat="1" applyFont="1" applyFill="1" applyBorder="1" applyAlignment="1">
      <alignment/>
    </xf>
    <xf numFmtId="3" fontId="11" fillId="34" borderId="49" xfId="48" applyNumberFormat="1" applyFont="1" applyFill="1" applyBorder="1" applyAlignment="1">
      <alignment/>
    </xf>
    <xf numFmtId="4" fontId="11" fillId="34" borderId="51" xfId="48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3" fontId="4" fillId="35" borderId="22" xfId="48" applyNumberFormat="1" applyFont="1" applyFill="1" applyBorder="1" applyAlignment="1">
      <alignment/>
    </xf>
    <xf numFmtId="3" fontId="4" fillId="35" borderId="22" xfId="48" applyNumberFormat="1" applyFont="1" applyFill="1" applyBorder="1" applyAlignment="1">
      <alignment horizontal="center"/>
    </xf>
    <xf numFmtId="4" fontId="17" fillId="37" borderId="23" xfId="48" applyNumberFormat="1" applyFont="1" applyFill="1" applyBorder="1" applyAlignment="1">
      <alignment/>
    </xf>
    <xf numFmtId="4" fontId="17" fillId="37" borderId="24" xfId="48" applyNumberFormat="1" applyFont="1" applyFill="1" applyBorder="1" applyAlignment="1">
      <alignment/>
    </xf>
    <xf numFmtId="4" fontId="17" fillId="37" borderId="22" xfId="48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1" fillId="34" borderId="67" xfId="48" applyNumberFormat="1" applyFont="1" applyFill="1" applyBorder="1" applyAlignment="1">
      <alignment/>
    </xf>
    <xf numFmtId="3" fontId="11" fillId="34" borderId="34" xfId="48" applyNumberFormat="1" applyFont="1" applyFill="1" applyBorder="1" applyAlignment="1">
      <alignment/>
    </xf>
    <xf numFmtId="4" fontId="11" fillId="34" borderId="35" xfId="48" applyNumberFormat="1" applyFont="1" applyFill="1" applyBorder="1" applyAlignment="1">
      <alignment/>
    </xf>
    <xf numFmtId="3" fontId="5" fillId="33" borderId="36" xfId="48" applyNumberFormat="1" applyFont="1" applyFill="1" applyBorder="1" applyAlignment="1">
      <alignment/>
    </xf>
    <xf numFmtId="4" fontId="5" fillId="33" borderId="35" xfId="48" applyNumberFormat="1" applyFont="1" applyFill="1" applyBorder="1" applyAlignment="1">
      <alignment/>
    </xf>
    <xf numFmtId="3" fontId="5" fillId="33" borderId="54" xfId="48" applyNumberFormat="1" applyFont="1" applyFill="1" applyBorder="1" applyAlignment="1">
      <alignment/>
    </xf>
    <xf numFmtId="4" fontId="5" fillId="33" borderId="50" xfId="48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4" fontId="17" fillId="0" borderId="23" xfId="48" applyNumberFormat="1" applyFont="1" applyFill="1" applyBorder="1" applyAlignment="1">
      <alignment/>
    </xf>
    <xf numFmtId="4" fontId="17" fillId="0" borderId="24" xfId="48" applyNumberFormat="1" applyFont="1" applyFill="1" applyBorder="1" applyAlignment="1">
      <alignment/>
    </xf>
    <xf numFmtId="4" fontId="17" fillId="0" borderId="21" xfId="48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Continuous" vertical="center" wrapText="1"/>
    </xf>
    <xf numFmtId="0" fontId="13" fillId="0" borderId="12" xfId="0" applyFont="1" applyFill="1" applyBorder="1" applyAlignment="1">
      <alignment horizontal="centerContinuous" vertical="center" wrapText="1"/>
    </xf>
    <xf numFmtId="4" fontId="13" fillId="0" borderId="12" xfId="0" applyNumberFormat="1" applyFont="1" applyFill="1" applyBorder="1" applyAlignment="1">
      <alignment horizontal="centerContinuous" vertical="center" wrapText="1"/>
    </xf>
    <xf numFmtId="0" fontId="13" fillId="0" borderId="12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centerContinuous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5" fillId="0" borderId="19" xfId="48" applyNumberFormat="1" applyFont="1" applyFill="1" applyBorder="1" applyAlignment="1">
      <alignment/>
    </xf>
    <xf numFmtId="4" fontId="5" fillId="0" borderId="17" xfId="48" applyNumberFormat="1" applyFont="1" applyFill="1" applyBorder="1" applyAlignment="1">
      <alignment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4" fillId="0" borderId="7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 wrapText="1"/>
    </xf>
    <xf numFmtId="172" fontId="7" fillId="0" borderId="48" xfId="0" applyNumberFormat="1" applyFont="1" applyFill="1" applyBorder="1" applyAlignment="1">
      <alignment horizontal="centerContinuous" vertical="center" wrapText="1"/>
    </xf>
    <xf numFmtId="1" fontId="11" fillId="33" borderId="27" xfId="48" applyNumberFormat="1" applyFont="1" applyFill="1" applyBorder="1" applyAlignment="1">
      <alignment/>
    </xf>
    <xf numFmtId="4" fontId="11" fillId="33" borderId="28" xfId="48" applyNumberFormat="1" applyFont="1" applyFill="1" applyBorder="1" applyAlignment="1">
      <alignment/>
    </xf>
    <xf numFmtId="4" fontId="11" fillId="33" borderId="27" xfId="48" applyNumberFormat="1" applyFont="1" applyFill="1" applyBorder="1" applyAlignment="1">
      <alignment/>
    </xf>
    <xf numFmtId="3" fontId="11" fillId="33" borderId="27" xfId="48" applyNumberFormat="1" applyFont="1" applyFill="1" applyBorder="1" applyAlignment="1">
      <alignment/>
    </xf>
    <xf numFmtId="3" fontId="11" fillId="33" borderId="27" xfId="48" applyNumberFormat="1" applyFont="1" applyFill="1" applyBorder="1" applyAlignment="1">
      <alignment/>
    </xf>
    <xf numFmtId="4" fontId="11" fillId="33" borderId="45" xfId="48" applyNumberFormat="1" applyFont="1" applyFill="1" applyBorder="1" applyAlignment="1">
      <alignment/>
    </xf>
    <xf numFmtId="3" fontId="4" fillId="33" borderId="22" xfId="48" applyNumberFormat="1" applyFont="1" applyFill="1" applyBorder="1" applyAlignment="1">
      <alignment/>
    </xf>
    <xf numFmtId="4" fontId="4" fillId="33" borderId="24" xfId="48" applyNumberFormat="1" applyFont="1" applyFill="1" applyBorder="1" applyAlignment="1">
      <alignment/>
    </xf>
    <xf numFmtId="4" fontId="4" fillId="33" borderId="23" xfId="48" applyNumberFormat="1" applyFont="1" applyFill="1" applyBorder="1" applyAlignment="1">
      <alignment/>
    </xf>
    <xf numFmtId="3" fontId="5" fillId="33" borderId="29" xfId="48" applyNumberFormat="1" applyFont="1" applyFill="1" applyBorder="1" applyAlignment="1">
      <alignment/>
    </xf>
    <xf numFmtId="4" fontId="5" fillId="33" borderId="18" xfId="48" applyNumberFormat="1" applyFont="1" applyFill="1" applyBorder="1" applyAlignment="1">
      <alignment/>
    </xf>
    <xf numFmtId="4" fontId="5" fillId="33" borderId="30" xfId="48" applyNumberFormat="1" applyFont="1" applyFill="1" applyBorder="1" applyAlignment="1">
      <alignment/>
    </xf>
    <xf numFmtId="3" fontId="5" fillId="33" borderId="67" xfId="48" applyNumberFormat="1" applyFont="1" applyFill="1" applyBorder="1" applyAlignment="1">
      <alignment/>
    </xf>
    <xf numFmtId="4" fontId="5" fillId="33" borderId="74" xfId="48" applyNumberFormat="1" applyFont="1" applyFill="1" applyBorder="1" applyAlignment="1">
      <alignment/>
    </xf>
    <xf numFmtId="4" fontId="5" fillId="33" borderId="68" xfId="48" applyNumberFormat="1" applyFont="1" applyFill="1" applyBorder="1" applyAlignment="1">
      <alignment/>
    </xf>
    <xf numFmtId="3" fontId="5" fillId="33" borderId="27" xfId="48" applyNumberFormat="1" applyFont="1" applyFill="1" applyBorder="1" applyAlignment="1">
      <alignment/>
    </xf>
    <xf numFmtId="4" fontId="5" fillId="33" borderId="45" xfId="48" applyNumberFormat="1" applyFont="1" applyFill="1" applyBorder="1" applyAlignment="1">
      <alignment/>
    </xf>
    <xf numFmtId="3" fontId="5" fillId="33" borderId="49" xfId="48" applyNumberFormat="1" applyFont="1" applyFill="1" applyBorder="1" applyAlignment="1">
      <alignment/>
    </xf>
    <xf numFmtId="4" fontId="5" fillId="33" borderId="51" xfId="48" applyNumberFormat="1" applyFont="1" applyFill="1" applyBorder="1" applyAlignment="1">
      <alignment/>
    </xf>
    <xf numFmtId="3" fontId="4" fillId="33" borderId="22" xfId="48" applyNumberFormat="1" applyFont="1" applyFill="1" applyBorder="1" applyAlignment="1">
      <alignment/>
    </xf>
    <xf numFmtId="4" fontId="4" fillId="33" borderId="24" xfId="48" applyNumberFormat="1" applyFont="1" applyFill="1" applyBorder="1" applyAlignment="1">
      <alignment/>
    </xf>
    <xf numFmtId="4" fontId="4" fillId="33" borderId="23" xfId="48" applyNumberFormat="1" applyFont="1" applyFill="1" applyBorder="1" applyAlignment="1">
      <alignment/>
    </xf>
    <xf numFmtId="3" fontId="5" fillId="33" borderId="34" xfId="48" applyNumberFormat="1" applyFont="1" applyFill="1" applyBorder="1" applyAlignment="1">
      <alignment/>
    </xf>
    <xf numFmtId="4" fontId="5" fillId="33" borderId="55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70" xfId="0" applyFont="1" applyFill="1" applyBorder="1" applyAlignment="1">
      <alignment horizontal="center" vertical="center" wrapText="1"/>
    </xf>
    <xf numFmtId="3" fontId="18" fillId="0" borderId="22" xfId="48" applyNumberFormat="1" applyFont="1" applyFill="1" applyBorder="1" applyAlignment="1">
      <alignment/>
    </xf>
    <xf numFmtId="3" fontId="18" fillId="0" borderId="22" xfId="48" applyNumberFormat="1" applyFont="1" applyFill="1" applyBorder="1" applyAlignment="1">
      <alignment horizontal="center"/>
    </xf>
    <xf numFmtId="3" fontId="4" fillId="33" borderId="45" xfId="48" applyNumberFormat="1" applyFont="1" applyFill="1" applyBorder="1" applyAlignment="1">
      <alignment/>
    </xf>
    <xf numFmtId="4" fontId="4" fillId="33" borderId="45" xfId="48" applyNumberFormat="1" applyFont="1" applyFill="1" applyBorder="1" applyAlignment="1">
      <alignment/>
    </xf>
    <xf numFmtId="3" fontId="11" fillId="0" borderId="45" xfId="48" applyNumberFormat="1" applyFont="1" applyFill="1" applyBorder="1" applyAlignment="1">
      <alignment/>
    </xf>
    <xf numFmtId="4" fontId="2" fillId="0" borderId="45" xfId="48" applyNumberFormat="1" applyFont="1" applyFill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4" fillId="0" borderId="0" xfId="48" applyNumberFormat="1" applyFont="1" applyFill="1" applyBorder="1" applyAlignment="1">
      <alignment/>
    </xf>
    <xf numFmtId="3" fontId="4" fillId="0" borderId="36" xfId="48" applyNumberFormat="1" applyFont="1" applyFill="1" applyBorder="1" applyAlignment="1">
      <alignment/>
    </xf>
    <xf numFmtId="3" fontId="4" fillId="0" borderId="43" xfId="48" applyNumberFormat="1" applyFont="1" applyFill="1" applyBorder="1" applyAlignment="1">
      <alignment/>
    </xf>
    <xf numFmtId="0" fontId="2" fillId="0" borderId="44" xfId="0" applyFont="1" applyBorder="1" applyAlignment="1">
      <alignment horizontal="centerContinuous"/>
    </xf>
    <xf numFmtId="0" fontId="2" fillId="0" borderId="75" xfId="0" applyFont="1" applyBorder="1" applyAlignment="1">
      <alignment horizontal="centerContinuous"/>
    </xf>
    <xf numFmtId="0" fontId="2" fillId="0" borderId="43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4" fillId="0" borderId="11" xfId="48" applyNumberFormat="1" applyFont="1" applyFill="1" applyBorder="1" applyAlignment="1">
      <alignment horizontal="center" vertical="center" wrapText="1"/>
    </xf>
    <xf numFmtId="4" fontId="4" fillId="0" borderId="12" xfId="48" applyNumberFormat="1" applyFont="1" applyFill="1" applyBorder="1" applyAlignment="1">
      <alignment horizontal="center" vertical="center" wrapText="1"/>
    </xf>
    <xf numFmtId="4" fontId="4" fillId="0" borderId="13" xfId="48" applyNumberFormat="1" applyFont="1" applyFill="1" applyBorder="1" applyAlignment="1">
      <alignment horizontal="center" vertical="center" wrapText="1"/>
    </xf>
    <xf numFmtId="172" fontId="7" fillId="33" borderId="47" xfId="0" applyNumberFormat="1" applyFont="1" applyFill="1" applyBorder="1" applyAlignment="1">
      <alignment horizontal="center" vertical="center" wrapText="1"/>
    </xf>
    <xf numFmtId="172" fontId="7" fillId="33" borderId="31" xfId="0" applyNumberFormat="1" applyFont="1" applyFill="1" applyBorder="1" applyAlignment="1">
      <alignment horizontal="center" vertical="center" wrapText="1"/>
    </xf>
    <xf numFmtId="172" fontId="7" fillId="33" borderId="76" xfId="0" applyNumberFormat="1" applyFont="1" applyFill="1" applyBorder="1" applyAlignment="1">
      <alignment horizontal="center" vertical="center" wrapText="1"/>
    </xf>
    <xf numFmtId="172" fontId="7" fillId="33" borderId="30" xfId="0" applyNumberFormat="1" applyFont="1" applyFill="1" applyBorder="1" applyAlignment="1">
      <alignment horizontal="center" vertical="center" wrapText="1"/>
    </xf>
    <xf numFmtId="172" fontId="7" fillId="33" borderId="77" xfId="0" applyNumberFormat="1" applyFont="1" applyFill="1" applyBorder="1" applyAlignment="1">
      <alignment horizontal="center" vertical="center" wrapText="1"/>
    </xf>
    <xf numFmtId="172" fontId="7" fillId="33" borderId="68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2" fontId="7" fillId="35" borderId="29" xfId="0" applyNumberFormat="1" applyFont="1" applyFill="1" applyBorder="1" applyAlignment="1">
      <alignment horizontal="center" vertical="center" wrapText="1"/>
    </xf>
    <xf numFmtId="172" fontId="7" fillId="35" borderId="31" xfId="0" applyNumberFormat="1" applyFont="1" applyFill="1" applyBorder="1" applyAlignment="1">
      <alignment horizontal="center" vertical="center" wrapText="1"/>
    </xf>
    <xf numFmtId="172" fontId="7" fillId="35" borderId="76" xfId="0" applyNumberFormat="1" applyFont="1" applyFill="1" applyBorder="1" applyAlignment="1">
      <alignment horizontal="center" vertical="center" wrapText="1"/>
    </xf>
    <xf numFmtId="172" fontId="8" fillId="33" borderId="17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172" fontId="8" fillId="33" borderId="20" xfId="0" applyNumberFormat="1" applyFont="1" applyFill="1" applyBorder="1" applyAlignment="1">
      <alignment horizontal="center" vertical="center" wrapText="1"/>
    </xf>
    <xf numFmtId="172" fontId="7" fillId="35" borderId="30" xfId="0" applyNumberFormat="1" applyFont="1" applyFill="1" applyBorder="1" applyAlignment="1">
      <alignment horizontal="center" vertical="center" wrapText="1"/>
    </xf>
    <xf numFmtId="172" fontId="7" fillId="35" borderId="77" xfId="0" applyNumberFormat="1" applyFont="1" applyFill="1" applyBorder="1" applyAlignment="1">
      <alignment horizontal="center" vertical="center" wrapText="1"/>
    </xf>
    <xf numFmtId="172" fontId="7" fillId="35" borderId="78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72" fontId="10" fillId="33" borderId="17" xfId="0" applyNumberFormat="1" applyFont="1" applyFill="1" applyBorder="1" applyAlignment="1">
      <alignment horizontal="center" vertical="center" wrapText="1"/>
    </xf>
    <xf numFmtId="172" fontId="10" fillId="33" borderId="19" xfId="0" applyNumberFormat="1" applyFont="1" applyFill="1" applyBorder="1" applyAlignment="1">
      <alignment horizontal="center" vertical="center" wrapText="1"/>
    </xf>
    <xf numFmtId="172" fontId="10" fillId="33" borderId="2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9" xfId="0" applyNumberFormat="1" applyFont="1" applyFill="1" applyBorder="1" applyAlignment="1">
      <alignment horizontal="center" vertical="center" wrapText="1"/>
    </xf>
    <xf numFmtId="172" fontId="7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6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72" fontId="7" fillId="35" borderId="18" xfId="0" applyNumberFormat="1" applyFont="1" applyFill="1" applyBorder="1" applyAlignment="1">
      <alignment horizontal="center" vertical="center" wrapText="1"/>
    </xf>
    <xf numFmtId="172" fontId="7" fillId="35" borderId="19" xfId="0" applyNumberFormat="1" applyFont="1" applyFill="1" applyBorder="1" applyAlignment="1">
      <alignment horizontal="center" vertical="center" wrapText="1"/>
    </xf>
    <xf numFmtId="172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 vertical="center" wrapText="1"/>
    </xf>
    <xf numFmtId="172" fontId="7" fillId="33" borderId="48" xfId="0" applyNumberFormat="1" applyFont="1" applyFill="1" applyBorder="1" applyAlignment="1">
      <alignment horizontal="center" vertical="center" wrapText="1"/>
    </xf>
    <xf numFmtId="172" fontId="7" fillId="33" borderId="78" xfId="0" applyNumberFormat="1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5" sqref="H35"/>
    </sheetView>
  </sheetViews>
  <sheetFormatPr defaultColWidth="11.421875" defaultRowHeight="15"/>
  <cols>
    <col min="1" max="1" width="32.00390625" style="0" customWidth="1"/>
    <col min="2" max="2" width="5.8515625" style="0" customWidth="1"/>
    <col min="3" max="3" width="12.7109375" style="0" customWidth="1"/>
    <col min="4" max="4" width="5.8515625" style="0" customWidth="1"/>
    <col min="5" max="5" width="12.7109375" style="0" customWidth="1"/>
    <col min="6" max="6" width="5.8515625" style="0" customWidth="1"/>
    <col min="7" max="7" width="12.7109375" style="0" customWidth="1"/>
    <col min="8" max="8" width="5.8515625" style="0" customWidth="1"/>
    <col min="9" max="9" width="12.7109375" style="0" customWidth="1"/>
    <col min="10" max="10" width="5.57421875" style="0" bestFit="1" customWidth="1"/>
    <col min="11" max="11" width="12.7109375" style="0" customWidth="1"/>
    <col min="12" max="12" width="4.421875" style="0" customWidth="1"/>
    <col min="13" max="14" width="12.7109375" style="0" customWidth="1"/>
    <col min="15" max="15" width="4.421875" style="0" bestFit="1" customWidth="1"/>
    <col min="16" max="17" width="12.7109375" style="0" customWidth="1"/>
    <col min="18" max="18" width="14.8515625" style="0" bestFit="1" customWidth="1"/>
    <col min="19" max="19" width="1.7109375" style="0" hidden="1" customWidth="1"/>
    <col min="20" max="20" width="12.28125" style="0" hidden="1" customWidth="1"/>
    <col min="21" max="21" width="0" style="0" hidden="1" customWidth="1"/>
    <col min="22" max="22" width="11.140625" style="0" hidden="1" customWidth="1"/>
    <col min="23" max="23" width="11.57421875" style="0" hidden="1" customWidth="1"/>
    <col min="24" max="24" width="11.7109375" style="0" hidden="1" customWidth="1"/>
    <col min="25" max="25" width="1.7109375" style="0" customWidth="1"/>
    <col min="26" max="26" width="38.28125" style="0" customWidth="1"/>
    <col min="27" max="27" width="6.57421875" style="0" customWidth="1"/>
    <col min="28" max="28" width="12.140625" style="0" bestFit="1" customWidth="1"/>
  </cols>
  <sheetData>
    <row r="1" spans="1:27" ht="15">
      <c r="A1" s="352" t="s">
        <v>0</v>
      </c>
      <c r="B1" s="352"/>
      <c r="C1" s="352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AA1" s="3" t="s">
        <v>1</v>
      </c>
    </row>
    <row r="2" spans="1:28" ht="18" customHeight="1">
      <c r="A2" s="356" t="s">
        <v>146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</row>
    <row r="3" spans="1:24" ht="15">
      <c r="A3" s="5" t="s">
        <v>2</v>
      </c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</row>
    <row r="4" spans="1:19" ht="15">
      <c r="A4" s="5" t="s">
        <v>3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6"/>
    </row>
    <row r="5" spans="1:24" ht="16.5" customHeight="1" thickBo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"/>
      <c r="X5" s="9"/>
    </row>
    <row r="6" spans="1:24" ht="13.5" customHeight="1" thickBot="1">
      <c r="A6" s="353" t="s">
        <v>5</v>
      </c>
      <c r="B6" s="10" t="s">
        <v>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/>
      <c r="T6" s="315" t="s">
        <v>7</v>
      </c>
      <c r="U6" s="316"/>
      <c r="V6" s="316"/>
      <c r="W6" s="316"/>
      <c r="X6" s="317"/>
    </row>
    <row r="7" spans="1:28" ht="13.5" customHeight="1" thickBot="1">
      <c r="A7" s="354"/>
      <c r="B7" s="14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  <c r="T7" s="360"/>
      <c r="U7" s="361"/>
      <c r="V7" s="361"/>
      <c r="W7" s="361"/>
      <c r="X7" s="362"/>
      <c r="Z7" s="315" t="s">
        <v>9</v>
      </c>
      <c r="AA7" s="316"/>
      <c r="AB7" s="317"/>
    </row>
    <row r="8" spans="1:28" ht="12.75" customHeight="1">
      <c r="A8" s="354"/>
      <c r="B8" s="321" t="s">
        <v>10</v>
      </c>
      <c r="C8" s="336" t="s">
        <v>11</v>
      </c>
      <c r="D8" s="321" t="s">
        <v>10</v>
      </c>
      <c r="E8" s="336" t="s">
        <v>143</v>
      </c>
      <c r="F8" s="321" t="s">
        <v>10</v>
      </c>
      <c r="G8" s="336" t="s">
        <v>136</v>
      </c>
      <c r="H8" s="321" t="s">
        <v>10</v>
      </c>
      <c r="I8" s="336" t="s">
        <v>137</v>
      </c>
      <c r="J8" s="346" t="s">
        <v>12</v>
      </c>
      <c r="K8" s="336" t="s">
        <v>138</v>
      </c>
      <c r="L8" s="18"/>
      <c r="M8" s="349" t="s">
        <v>139</v>
      </c>
      <c r="N8" s="343" t="s">
        <v>140</v>
      </c>
      <c r="O8" s="18"/>
      <c r="P8" s="349" t="s">
        <v>141</v>
      </c>
      <c r="Q8" s="343" t="s">
        <v>142</v>
      </c>
      <c r="R8" s="364" t="s">
        <v>13</v>
      </c>
      <c r="S8" s="19"/>
      <c r="T8" s="333" t="s">
        <v>14</v>
      </c>
      <c r="U8" s="20"/>
      <c r="V8" s="357" t="s">
        <v>15</v>
      </c>
      <c r="W8" s="20"/>
      <c r="X8" s="339" t="s">
        <v>16</v>
      </c>
      <c r="Z8" s="353" t="s">
        <v>5</v>
      </c>
      <c r="AA8" s="327" t="s">
        <v>12</v>
      </c>
      <c r="AB8" s="324" t="s">
        <v>17</v>
      </c>
    </row>
    <row r="9" spans="1:28" ht="12.75" customHeight="1">
      <c r="A9" s="354"/>
      <c r="B9" s="322"/>
      <c r="C9" s="337"/>
      <c r="D9" s="322"/>
      <c r="E9" s="337"/>
      <c r="F9" s="322"/>
      <c r="G9" s="337"/>
      <c r="H9" s="322"/>
      <c r="I9" s="337"/>
      <c r="J9" s="347"/>
      <c r="K9" s="337"/>
      <c r="L9" s="21"/>
      <c r="M9" s="350"/>
      <c r="N9" s="344"/>
      <c r="O9" s="21"/>
      <c r="P9" s="350"/>
      <c r="Q9" s="344"/>
      <c r="R9" s="325"/>
      <c r="S9" s="22"/>
      <c r="T9" s="334"/>
      <c r="U9" s="23" t="s">
        <v>18</v>
      </c>
      <c r="V9" s="358"/>
      <c r="W9" s="23" t="s">
        <v>19</v>
      </c>
      <c r="X9" s="340"/>
      <c r="Z9" s="354"/>
      <c r="AA9" s="328"/>
      <c r="AB9" s="325"/>
    </row>
    <row r="10" spans="1:28" ht="24.75" thickBot="1">
      <c r="A10" s="355"/>
      <c r="B10" s="323"/>
      <c r="C10" s="338"/>
      <c r="D10" s="323"/>
      <c r="E10" s="338"/>
      <c r="F10" s="323"/>
      <c r="G10" s="338"/>
      <c r="H10" s="323"/>
      <c r="I10" s="338"/>
      <c r="J10" s="348"/>
      <c r="K10" s="338"/>
      <c r="L10" s="21" t="s">
        <v>12</v>
      </c>
      <c r="M10" s="351"/>
      <c r="N10" s="345"/>
      <c r="O10" s="21" t="s">
        <v>12</v>
      </c>
      <c r="P10" s="351"/>
      <c r="Q10" s="345"/>
      <c r="R10" s="365"/>
      <c r="S10" s="22"/>
      <c r="T10" s="335"/>
      <c r="U10" s="24" t="s">
        <v>20</v>
      </c>
      <c r="V10" s="359"/>
      <c r="W10" s="24" t="s">
        <v>21</v>
      </c>
      <c r="X10" s="341"/>
      <c r="Z10" s="363"/>
      <c r="AA10" s="329"/>
      <c r="AB10" s="326"/>
    </row>
    <row r="11" spans="1:28" ht="13.5" customHeight="1" thickBot="1">
      <c r="A11" s="268" t="s">
        <v>22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70"/>
      <c r="S11" s="308"/>
      <c r="T11" s="330" t="s">
        <v>22</v>
      </c>
      <c r="U11" s="331"/>
      <c r="V11" s="331"/>
      <c r="W11" s="331"/>
      <c r="X11" s="332"/>
      <c r="Y11" s="298"/>
      <c r="Z11" s="271" t="s">
        <v>22</v>
      </c>
      <c r="AA11" s="272"/>
      <c r="AB11" s="273"/>
    </row>
    <row r="12" spans="1:28" ht="15.75" thickBot="1">
      <c r="A12" s="25" t="s">
        <v>23</v>
      </c>
      <c r="B12" s="26">
        <f aca="true" t="shared" si="0" ref="B12:R12">B13</f>
        <v>1</v>
      </c>
      <c r="C12" s="27">
        <f t="shared" si="0"/>
        <v>1891.81</v>
      </c>
      <c r="D12" s="26">
        <f t="shared" si="0"/>
        <v>0</v>
      </c>
      <c r="E12" s="27">
        <f t="shared" si="0"/>
        <v>0</v>
      </c>
      <c r="F12" s="26">
        <f t="shared" si="0"/>
        <v>0</v>
      </c>
      <c r="G12" s="27">
        <f t="shared" si="0"/>
        <v>0</v>
      </c>
      <c r="H12" s="26">
        <f t="shared" si="0"/>
        <v>0</v>
      </c>
      <c r="I12" s="27">
        <f t="shared" si="0"/>
        <v>0</v>
      </c>
      <c r="J12" s="26">
        <f t="shared" si="0"/>
        <v>0</v>
      </c>
      <c r="K12" s="27">
        <f t="shared" si="0"/>
        <v>0</v>
      </c>
      <c r="L12" s="26">
        <f t="shared" si="0"/>
        <v>0</v>
      </c>
      <c r="M12" s="28">
        <f t="shared" si="0"/>
        <v>0</v>
      </c>
      <c r="N12" s="27">
        <f t="shared" si="0"/>
        <v>0</v>
      </c>
      <c r="O12" s="280">
        <f t="shared" si="0"/>
        <v>0</v>
      </c>
      <c r="P12" s="281">
        <f t="shared" si="0"/>
        <v>0</v>
      </c>
      <c r="Q12" s="282">
        <f t="shared" si="0"/>
        <v>0</v>
      </c>
      <c r="R12" s="29">
        <f t="shared" si="0"/>
        <v>1891.81</v>
      </c>
      <c r="S12" s="30"/>
      <c r="T12" s="31">
        <f>T13</f>
        <v>0</v>
      </c>
      <c r="U12" s="32">
        <f>U13</f>
        <v>0</v>
      </c>
      <c r="V12" s="33">
        <f>V13</f>
        <v>0</v>
      </c>
      <c r="W12" s="32">
        <f>W13</f>
        <v>0</v>
      </c>
      <c r="X12" s="34">
        <f>X13</f>
        <v>0</v>
      </c>
      <c r="Z12" s="25" t="s">
        <v>24</v>
      </c>
      <c r="AA12" s="107">
        <f>SUM(AA13:AA22)</f>
        <v>744</v>
      </c>
      <c r="AB12" s="36">
        <f>SUM(AB13:AB22)</f>
        <v>1375385.37</v>
      </c>
    </row>
    <row r="13" spans="1:28" ht="12.75" customHeight="1" thickBot="1">
      <c r="A13" s="37" t="s">
        <v>25</v>
      </c>
      <c r="B13" s="38">
        <v>1</v>
      </c>
      <c r="C13" s="39">
        <v>1891.81</v>
      </c>
      <c r="D13" s="40"/>
      <c r="E13" s="41"/>
      <c r="F13" s="40"/>
      <c r="G13" s="41"/>
      <c r="H13" s="40"/>
      <c r="I13" s="41"/>
      <c r="J13" s="42"/>
      <c r="K13" s="266"/>
      <c r="L13" s="40">
        <v>0</v>
      </c>
      <c r="M13" s="43">
        <v>0</v>
      </c>
      <c r="N13" s="44"/>
      <c r="O13" s="283"/>
      <c r="P13" s="284"/>
      <c r="Q13" s="285"/>
      <c r="R13" s="45">
        <f>C13+E13+G13+I13+K13+M13+N13+P13+Q13</f>
        <v>1891.81</v>
      </c>
      <c r="S13" s="30"/>
      <c r="T13" s="46"/>
      <c r="U13" s="47"/>
      <c r="V13" s="48"/>
      <c r="W13" s="49"/>
      <c r="X13" s="50">
        <f aca="true" t="shared" si="1" ref="X13:X22">SUM(T13:W13)</f>
        <v>0</v>
      </c>
      <c r="Z13" s="51"/>
      <c r="AA13" s="310"/>
      <c r="AB13" s="52"/>
    </row>
    <row r="14" spans="1:28" ht="14.25" customHeight="1" thickBot="1">
      <c r="A14" s="25" t="s">
        <v>24</v>
      </c>
      <c r="B14" s="26">
        <f aca="true" t="shared" si="2" ref="B14:R14">SUM(B15:B22)</f>
        <v>287</v>
      </c>
      <c r="C14" s="27">
        <f t="shared" si="2"/>
        <v>567971.85</v>
      </c>
      <c r="D14" s="26">
        <f t="shared" si="2"/>
        <v>0</v>
      </c>
      <c r="E14" s="27">
        <f t="shared" si="2"/>
        <v>0</v>
      </c>
      <c r="F14" s="26">
        <f>SUM(F15:F22)</f>
        <v>0</v>
      </c>
      <c r="G14" s="27">
        <f>SUM(G15:G22)</f>
        <v>0</v>
      </c>
      <c r="H14" s="26">
        <f>SUM(H15:H22)</f>
        <v>0</v>
      </c>
      <c r="I14" s="27">
        <f>SUM(I15:I22)</f>
        <v>0</v>
      </c>
      <c r="J14" s="26">
        <f t="shared" si="2"/>
        <v>0</v>
      </c>
      <c r="K14" s="27">
        <f t="shared" si="2"/>
        <v>0</v>
      </c>
      <c r="L14" s="26">
        <f t="shared" si="2"/>
        <v>240</v>
      </c>
      <c r="M14" s="28">
        <f t="shared" si="2"/>
        <v>1070984.37</v>
      </c>
      <c r="N14" s="27">
        <f t="shared" si="2"/>
        <v>0</v>
      </c>
      <c r="O14" s="280">
        <f t="shared" si="2"/>
        <v>0</v>
      </c>
      <c r="P14" s="281">
        <f t="shared" si="2"/>
        <v>0</v>
      </c>
      <c r="Q14" s="282">
        <f t="shared" si="2"/>
        <v>0</v>
      </c>
      <c r="R14" s="53">
        <f t="shared" si="2"/>
        <v>1638956.22</v>
      </c>
      <c r="S14" s="30"/>
      <c r="T14" s="54">
        <f>SUM(T15:T22)</f>
        <v>0</v>
      </c>
      <c r="U14" s="27">
        <f>SUM(U15:U22)</f>
        <v>0</v>
      </c>
      <c r="V14" s="54">
        <f>SUM(V15:V22)</f>
        <v>0</v>
      </c>
      <c r="W14" s="27">
        <f>SUM(W15:W22)</f>
        <v>0</v>
      </c>
      <c r="X14" s="55">
        <f>SUM(X15:X22)</f>
        <v>0</v>
      </c>
      <c r="Z14" s="56"/>
      <c r="AA14" s="311"/>
      <c r="AB14" s="57"/>
    </row>
    <row r="15" spans="1:28" ht="12.75" customHeight="1">
      <c r="A15" s="58" t="s">
        <v>26</v>
      </c>
      <c r="B15" s="40">
        <v>1</v>
      </c>
      <c r="C15" s="41">
        <v>4690.51</v>
      </c>
      <c r="D15" s="40"/>
      <c r="E15" s="41"/>
      <c r="F15" s="40"/>
      <c r="G15" s="41"/>
      <c r="H15" s="40"/>
      <c r="I15" s="41"/>
      <c r="J15" s="42"/>
      <c r="K15" s="266"/>
      <c r="L15" s="40">
        <v>1</v>
      </c>
      <c r="M15" s="43">
        <v>10566.33</v>
      </c>
      <c r="N15" s="59"/>
      <c r="O15" s="286"/>
      <c r="P15" s="287"/>
      <c r="Q15" s="288"/>
      <c r="R15" s="45">
        <f>C15+E15+G15+I15+K15+M15+N15+P15+Q15</f>
        <v>15256.84</v>
      </c>
      <c r="S15" s="60"/>
      <c r="T15" s="61"/>
      <c r="U15" s="62"/>
      <c r="V15" s="63"/>
      <c r="W15" s="64"/>
      <c r="X15" s="65">
        <f t="shared" si="1"/>
        <v>0</v>
      </c>
      <c r="Z15" s="66" t="s">
        <v>27</v>
      </c>
      <c r="AA15" s="145">
        <v>4</v>
      </c>
      <c r="AB15" s="68">
        <v>13198.32</v>
      </c>
    </row>
    <row r="16" spans="1:28" ht="12.75" customHeight="1">
      <c r="A16" s="66" t="s">
        <v>28</v>
      </c>
      <c r="B16" s="38">
        <f>1+1</f>
        <v>2</v>
      </c>
      <c r="C16" s="39">
        <f>3726.72+3500</f>
        <v>7226.719999999999</v>
      </c>
      <c r="D16" s="38"/>
      <c r="E16" s="39"/>
      <c r="F16" s="38"/>
      <c r="G16" s="39"/>
      <c r="H16" s="38"/>
      <c r="I16" s="39"/>
      <c r="J16" s="38"/>
      <c r="K16" s="158"/>
      <c r="L16" s="38"/>
      <c r="M16" s="69"/>
      <c r="N16" s="70"/>
      <c r="O16" s="289"/>
      <c r="P16" s="290"/>
      <c r="Q16" s="173"/>
      <c r="R16" s="45">
        <f aca="true" t="shared" si="3" ref="R16:R48">C16+E16+G16+I16+K16+M16+N16+P16+Q16</f>
        <v>7226.719999999999</v>
      </c>
      <c r="S16" s="60"/>
      <c r="T16" s="61"/>
      <c r="U16" s="62"/>
      <c r="V16" s="63"/>
      <c r="W16" s="64"/>
      <c r="X16" s="65">
        <f t="shared" si="1"/>
        <v>0</v>
      </c>
      <c r="Z16" s="66" t="s">
        <v>28</v>
      </c>
      <c r="AA16" s="145">
        <v>9</v>
      </c>
      <c r="AB16" s="68">
        <v>26263.73</v>
      </c>
    </row>
    <row r="17" spans="1:28" ht="12.75" customHeight="1">
      <c r="A17" s="66" t="s">
        <v>29</v>
      </c>
      <c r="B17" s="38">
        <v>2</v>
      </c>
      <c r="C17" s="39">
        <v>2835.52</v>
      </c>
      <c r="D17" s="38"/>
      <c r="E17" s="39"/>
      <c r="F17" s="38"/>
      <c r="G17" s="39"/>
      <c r="H17" s="38"/>
      <c r="I17" s="39"/>
      <c r="J17" s="38"/>
      <c r="K17" s="158"/>
      <c r="L17" s="38">
        <v>1</v>
      </c>
      <c r="M17" s="69">
        <v>13187.42</v>
      </c>
      <c r="N17" s="70"/>
      <c r="O17" s="289"/>
      <c r="P17" s="290"/>
      <c r="Q17" s="173"/>
      <c r="R17" s="45">
        <f t="shared" si="3"/>
        <v>16022.94</v>
      </c>
      <c r="S17" s="60"/>
      <c r="T17" s="61"/>
      <c r="U17" s="62"/>
      <c r="V17" s="63"/>
      <c r="W17" s="64"/>
      <c r="X17" s="65">
        <f t="shared" si="1"/>
        <v>0</v>
      </c>
      <c r="Z17" s="66" t="s">
        <v>29</v>
      </c>
      <c r="AA17" s="145">
        <v>8</v>
      </c>
      <c r="AB17" s="68">
        <v>15744.54</v>
      </c>
    </row>
    <row r="18" spans="1:28" ht="12.75" customHeight="1">
      <c r="A18" s="66" t="s">
        <v>30</v>
      </c>
      <c r="B18" s="38">
        <f>30+2+4</f>
        <v>36</v>
      </c>
      <c r="C18" s="39">
        <f>63206.26+7000+14000</f>
        <v>84206.26000000001</v>
      </c>
      <c r="D18" s="38"/>
      <c r="E18" s="39"/>
      <c r="F18" s="38"/>
      <c r="G18" s="39"/>
      <c r="H18" s="38"/>
      <c r="I18" s="39"/>
      <c r="J18" s="38"/>
      <c r="K18" s="158"/>
      <c r="L18" s="38">
        <v>29</v>
      </c>
      <c r="M18" s="69">
        <v>317221.88</v>
      </c>
      <c r="N18" s="70"/>
      <c r="O18" s="289"/>
      <c r="P18" s="290"/>
      <c r="Q18" s="173"/>
      <c r="R18" s="45">
        <f t="shared" si="3"/>
        <v>401428.14</v>
      </c>
      <c r="S18" s="60"/>
      <c r="T18" s="61"/>
      <c r="U18" s="62"/>
      <c r="V18" s="63"/>
      <c r="W18" s="64"/>
      <c r="X18" s="65">
        <f t="shared" si="1"/>
        <v>0</v>
      </c>
      <c r="Z18" s="66" t="s">
        <v>30</v>
      </c>
      <c r="AA18" s="145">
        <f>176+2</f>
        <v>178</v>
      </c>
      <c r="AB18" s="68">
        <f>417046.08+4720.24</f>
        <v>421766.32</v>
      </c>
    </row>
    <row r="19" spans="1:28" ht="12.75" customHeight="1">
      <c r="A19" s="66" t="s">
        <v>31</v>
      </c>
      <c r="B19" s="38">
        <f>63+9+15</f>
        <v>87</v>
      </c>
      <c r="C19" s="39">
        <f>129143.07+31500+52500</f>
        <v>213143.07</v>
      </c>
      <c r="D19" s="38"/>
      <c r="E19" s="39"/>
      <c r="F19" s="38"/>
      <c r="G19" s="39"/>
      <c r="H19" s="38"/>
      <c r="I19" s="39"/>
      <c r="J19" s="38"/>
      <c r="K19" s="158"/>
      <c r="L19" s="38">
        <v>64</v>
      </c>
      <c r="M19" s="69">
        <v>349678.17</v>
      </c>
      <c r="N19" s="70"/>
      <c r="O19" s="289"/>
      <c r="P19" s="290"/>
      <c r="Q19" s="173"/>
      <c r="R19" s="45">
        <f t="shared" si="3"/>
        <v>562821.24</v>
      </c>
      <c r="S19" s="60"/>
      <c r="T19" s="61"/>
      <c r="U19" s="62"/>
      <c r="V19" s="63"/>
      <c r="W19" s="64"/>
      <c r="X19" s="65">
        <f t="shared" si="1"/>
        <v>0</v>
      </c>
      <c r="Z19" s="66" t="s">
        <v>31</v>
      </c>
      <c r="AA19" s="145">
        <v>149</v>
      </c>
      <c r="AB19" s="68">
        <v>309608.85</v>
      </c>
    </row>
    <row r="20" spans="1:28" ht="12.75" customHeight="1">
      <c r="A20" s="66" t="s">
        <v>32</v>
      </c>
      <c r="B20" s="38">
        <f>48+30+7+6</f>
        <v>91</v>
      </c>
      <c r="C20" s="39">
        <f>89375.1+41361.32+24500+21000</f>
        <v>176236.42</v>
      </c>
      <c r="D20" s="38"/>
      <c r="E20" s="39"/>
      <c r="F20" s="38"/>
      <c r="G20" s="39"/>
      <c r="H20" s="38"/>
      <c r="I20" s="39"/>
      <c r="J20" s="38"/>
      <c r="K20" s="158"/>
      <c r="L20" s="38">
        <f>29+48</f>
        <v>77</v>
      </c>
      <c r="M20" s="69">
        <f>62310.49+205388.26</f>
        <v>267698.75</v>
      </c>
      <c r="N20" s="70"/>
      <c r="O20" s="289"/>
      <c r="P20" s="290"/>
      <c r="Q20" s="173"/>
      <c r="R20" s="45">
        <f t="shared" si="3"/>
        <v>443935.17000000004</v>
      </c>
      <c r="S20" s="60"/>
      <c r="T20" s="61"/>
      <c r="U20" s="62"/>
      <c r="V20" s="63"/>
      <c r="W20" s="64"/>
      <c r="X20" s="65">
        <f t="shared" si="1"/>
        <v>0</v>
      </c>
      <c r="Z20" s="66" t="s">
        <v>32</v>
      </c>
      <c r="AA20" s="145">
        <f>189+2+3</f>
        <v>194</v>
      </c>
      <c r="AB20" s="68">
        <f>294614.33+2451.4+29517.93</f>
        <v>326583.66000000003</v>
      </c>
    </row>
    <row r="21" spans="1:28" ht="12.75" customHeight="1">
      <c r="A21" s="66" t="s">
        <v>33</v>
      </c>
      <c r="B21" s="38">
        <v>10</v>
      </c>
      <c r="C21" s="39">
        <v>12332.19</v>
      </c>
      <c r="D21" s="38"/>
      <c r="E21" s="39"/>
      <c r="F21" s="38"/>
      <c r="G21" s="39"/>
      <c r="H21" s="38"/>
      <c r="I21" s="39"/>
      <c r="J21" s="38"/>
      <c r="K21" s="158"/>
      <c r="L21" s="38">
        <v>10</v>
      </c>
      <c r="M21" s="69">
        <v>17142.95</v>
      </c>
      <c r="N21" s="70"/>
      <c r="O21" s="289"/>
      <c r="P21" s="290"/>
      <c r="Q21" s="173"/>
      <c r="R21" s="45">
        <f t="shared" si="3"/>
        <v>29475.14</v>
      </c>
      <c r="S21" s="60"/>
      <c r="T21" s="61"/>
      <c r="U21" s="62"/>
      <c r="V21" s="63"/>
      <c r="W21" s="64"/>
      <c r="X21" s="65">
        <f t="shared" si="1"/>
        <v>0</v>
      </c>
      <c r="Z21" s="66" t="s">
        <v>33</v>
      </c>
      <c r="AA21" s="145">
        <v>68</v>
      </c>
      <c r="AB21" s="68">
        <v>93559.82</v>
      </c>
    </row>
    <row r="22" spans="1:28" ht="12.75" customHeight="1" thickBot="1">
      <c r="A22" s="71" t="s">
        <v>34</v>
      </c>
      <c r="B22" s="72">
        <v>58</v>
      </c>
      <c r="C22" s="73">
        <v>67301.16</v>
      </c>
      <c r="D22" s="74"/>
      <c r="E22" s="75"/>
      <c r="F22" s="74"/>
      <c r="G22" s="75"/>
      <c r="H22" s="74"/>
      <c r="I22" s="75"/>
      <c r="J22" s="72"/>
      <c r="K22" s="267"/>
      <c r="L22" s="74">
        <v>58</v>
      </c>
      <c r="M22" s="76">
        <v>95488.87</v>
      </c>
      <c r="N22" s="77"/>
      <c r="O22" s="291"/>
      <c r="P22" s="292"/>
      <c r="Q22" s="255"/>
      <c r="R22" s="45">
        <f t="shared" si="3"/>
        <v>162790.03</v>
      </c>
      <c r="S22" s="60"/>
      <c r="T22" s="78"/>
      <c r="U22" s="79"/>
      <c r="V22" s="63"/>
      <c r="W22" s="64"/>
      <c r="X22" s="80">
        <f t="shared" si="1"/>
        <v>0</v>
      </c>
      <c r="Z22" s="81" t="s">
        <v>34</v>
      </c>
      <c r="AA22" s="147">
        <f>132+2</f>
        <v>134</v>
      </c>
      <c r="AB22" s="83">
        <f>147245.66+21414.47</f>
        <v>168660.13</v>
      </c>
    </row>
    <row r="23" spans="1:28" ht="15.75" thickBot="1">
      <c r="A23" s="25" t="s">
        <v>35</v>
      </c>
      <c r="B23" s="26">
        <f aca="true" t="shared" si="4" ref="B23:J23">SUM(B24:B29)</f>
        <v>155</v>
      </c>
      <c r="C23" s="32">
        <f t="shared" si="4"/>
        <v>142845.78999999998</v>
      </c>
      <c r="D23" s="84">
        <f t="shared" si="4"/>
        <v>0</v>
      </c>
      <c r="E23" s="32">
        <f t="shared" si="4"/>
        <v>0</v>
      </c>
      <c r="F23" s="84">
        <f t="shared" si="4"/>
        <v>0</v>
      </c>
      <c r="G23" s="32">
        <f t="shared" si="4"/>
        <v>0</v>
      </c>
      <c r="H23" s="84">
        <f t="shared" si="4"/>
        <v>0</v>
      </c>
      <c r="I23" s="32">
        <f t="shared" si="4"/>
        <v>0</v>
      </c>
      <c r="J23" s="84">
        <f t="shared" si="4"/>
        <v>0</v>
      </c>
      <c r="K23" s="36">
        <f>SUM(J24:J29)</f>
        <v>0</v>
      </c>
      <c r="L23" s="26">
        <f aca="true" t="shared" si="5" ref="L23:R23">SUM(L24:L29)</f>
        <v>149</v>
      </c>
      <c r="M23" s="28">
        <f t="shared" si="5"/>
        <v>240504.19</v>
      </c>
      <c r="N23" s="27">
        <f t="shared" si="5"/>
        <v>0</v>
      </c>
      <c r="O23" s="293">
        <f t="shared" si="5"/>
        <v>0</v>
      </c>
      <c r="P23" s="294">
        <f t="shared" si="5"/>
        <v>0</v>
      </c>
      <c r="Q23" s="295">
        <f t="shared" si="5"/>
        <v>0</v>
      </c>
      <c r="R23" s="85">
        <f t="shared" si="5"/>
        <v>383349.98</v>
      </c>
      <c r="S23" s="60"/>
      <c r="T23" s="31">
        <f>SUM(T24:T29)</f>
        <v>0</v>
      </c>
      <c r="U23" s="32">
        <f>SUM(U24:U29)</f>
        <v>0</v>
      </c>
      <c r="V23" s="33">
        <f>SUM(V24:V29)</f>
        <v>0</v>
      </c>
      <c r="W23" s="32">
        <f>SUM(W24:W29)</f>
        <v>0</v>
      </c>
      <c r="X23" s="86">
        <f>SUM(X24:X29)</f>
        <v>0</v>
      </c>
      <c r="Z23" s="25" t="s">
        <v>36</v>
      </c>
      <c r="AA23" s="107">
        <f>SUM(AA24:AA29)</f>
        <v>160</v>
      </c>
      <c r="AB23" s="36">
        <f>SUM(AB24:AB29)</f>
        <v>142186.35</v>
      </c>
    </row>
    <row r="24" spans="1:28" ht="12.75" customHeight="1">
      <c r="A24" s="87" t="s">
        <v>37</v>
      </c>
      <c r="B24" s="38">
        <v>3</v>
      </c>
      <c r="C24" s="39">
        <v>3087.37</v>
      </c>
      <c r="D24" s="88"/>
      <c r="E24" s="89"/>
      <c r="F24" s="88"/>
      <c r="G24" s="89"/>
      <c r="H24" s="88"/>
      <c r="I24" s="89"/>
      <c r="J24" s="38"/>
      <c r="K24" s="158"/>
      <c r="L24" s="88">
        <v>3</v>
      </c>
      <c r="M24" s="90">
        <v>4644.24</v>
      </c>
      <c r="N24" s="89"/>
      <c r="O24" s="296"/>
      <c r="P24" s="297"/>
      <c r="Q24" s="253"/>
      <c r="R24" s="45">
        <f t="shared" si="3"/>
        <v>7731.61</v>
      </c>
      <c r="S24" s="60"/>
      <c r="T24" s="46"/>
      <c r="U24" s="47"/>
      <c r="V24" s="48"/>
      <c r="W24" s="49"/>
      <c r="X24" s="50">
        <f aca="true" t="shared" si="6" ref="X24:X29">SUM(T24:W24)</f>
        <v>0</v>
      </c>
      <c r="Z24" s="91" t="s">
        <v>38</v>
      </c>
      <c r="AA24" s="143">
        <v>3</v>
      </c>
      <c r="AB24" s="93">
        <v>2410.63</v>
      </c>
    </row>
    <row r="25" spans="1:28" ht="12.75" customHeight="1">
      <c r="A25" s="94" t="s">
        <v>39</v>
      </c>
      <c r="B25" s="38">
        <f>2+1</f>
        <v>3</v>
      </c>
      <c r="C25" s="39">
        <f>1044.37+7176.13</f>
        <v>8220.5</v>
      </c>
      <c r="D25" s="38"/>
      <c r="E25" s="39"/>
      <c r="F25" s="38"/>
      <c r="G25" s="39"/>
      <c r="H25" s="38"/>
      <c r="I25" s="39"/>
      <c r="J25" s="38"/>
      <c r="K25" s="158"/>
      <c r="L25" s="38">
        <v>2</v>
      </c>
      <c r="M25" s="69">
        <v>3096.16</v>
      </c>
      <c r="N25" s="39"/>
      <c r="O25" s="289"/>
      <c r="P25" s="290"/>
      <c r="Q25" s="173"/>
      <c r="R25" s="45">
        <f t="shared" si="3"/>
        <v>11316.66</v>
      </c>
      <c r="S25" s="60"/>
      <c r="T25" s="61"/>
      <c r="U25" s="62"/>
      <c r="V25" s="63"/>
      <c r="W25" s="64"/>
      <c r="X25" s="65">
        <f t="shared" si="6"/>
        <v>0</v>
      </c>
      <c r="Z25" s="95" t="s">
        <v>40</v>
      </c>
      <c r="AA25" s="145">
        <v>2</v>
      </c>
      <c r="AB25" s="68">
        <v>2128.65</v>
      </c>
    </row>
    <row r="26" spans="1:28" ht="12.75" customHeight="1">
      <c r="A26" s="94" t="s">
        <v>41</v>
      </c>
      <c r="B26" s="38">
        <v>12</v>
      </c>
      <c r="C26" s="39">
        <v>10968.32</v>
      </c>
      <c r="D26" s="38"/>
      <c r="E26" s="39"/>
      <c r="F26" s="38"/>
      <c r="G26" s="39"/>
      <c r="H26" s="38"/>
      <c r="I26" s="39"/>
      <c r="J26" s="38"/>
      <c r="K26" s="158"/>
      <c r="L26" s="38">
        <v>11</v>
      </c>
      <c r="M26" s="69">
        <v>16873.84</v>
      </c>
      <c r="N26" s="39"/>
      <c r="O26" s="289"/>
      <c r="P26" s="290"/>
      <c r="Q26" s="173"/>
      <c r="R26" s="45">
        <f t="shared" si="3"/>
        <v>27842.16</v>
      </c>
      <c r="S26" s="60"/>
      <c r="T26" s="61"/>
      <c r="U26" s="62"/>
      <c r="V26" s="63"/>
      <c r="W26" s="64"/>
      <c r="X26" s="65">
        <f t="shared" si="6"/>
        <v>0</v>
      </c>
      <c r="Z26" s="95" t="s">
        <v>42</v>
      </c>
      <c r="AA26" s="145">
        <v>51</v>
      </c>
      <c r="AB26" s="68">
        <v>46472.43</v>
      </c>
    </row>
    <row r="27" spans="1:28" ht="12.75" customHeight="1">
      <c r="A27" s="94" t="s">
        <v>43</v>
      </c>
      <c r="B27" s="38">
        <v>68</v>
      </c>
      <c r="C27" s="39">
        <v>62011.27</v>
      </c>
      <c r="D27" s="38"/>
      <c r="E27" s="39"/>
      <c r="F27" s="38"/>
      <c r="G27" s="39"/>
      <c r="H27" s="38"/>
      <c r="I27" s="39"/>
      <c r="J27" s="38"/>
      <c r="K27" s="158"/>
      <c r="L27" s="38">
        <v>66</v>
      </c>
      <c r="M27" s="69">
        <v>110245.8</v>
      </c>
      <c r="N27" s="39"/>
      <c r="O27" s="289"/>
      <c r="P27" s="290"/>
      <c r="Q27" s="173"/>
      <c r="R27" s="45">
        <f t="shared" si="3"/>
        <v>172257.07</v>
      </c>
      <c r="S27" s="60"/>
      <c r="T27" s="61"/>
      <c r="U27" s="62"/>
      <c r="V27" s="63"/>
      <c r="W27" s="64"/>
      <c r="X27" s="65">
        <f t="shared" si="6"/>
        <v>0</v>
      </c>
      <c r="Z27" s="95" t="s">
        <v>44</v>
      </c>
      <c r="AA27" s="145">
        <v>100</v>
      </c>
      <c r="AB27" s="68">
        <v>87933.29</v>
      </c>
    </row>
    <row r="28" spans="1:28" ht="12.75" customHeight="1">
      <c r="A28" s="94" t="s">
        <v>45</v>
      </c>
      <c r="B28" s="38">
        <v>35</v>
      </c>
      <c r="C28" s="39">
        <v>30335.51</v>
      </c>
      <c r="D28" s="38"/>
      <c r="E28" s="39"/>
      <c r="F28" s="38"/>
      <c r="G28" s="39"/>
      <c r="H28" s="38"/>
      <c r="I28" s="39"/>
      <c r="J28" s="38"/>
      <c r="K28" s="158"/>
      <c r="L28" s="38">
        <v>33</v>
      </c>
      <c r="M28" s="69">
        <v>53685.21</v>
      </c>
      <c r="N28" s="39"/>
      <c r="O28" s="289"/>
      <c r="P28" s="290"/>
      <c r="Q28" s="173"/>
      <c r="R28" s="45">
        <f t="shared" si="3"/>
        <v>84020.72</v>
      </c>
      <c r="S28" s="60"/>
      <c r="T28" s="61"/>
      <c r="U28" s="62"/>
      <c r="V28" s="63"/>
      <c r="W28" s="64"/>
      <c r="X28" s="65">
        <f t="shared" si="6"/>
        <v>0</v>
      </c>
      <c r="Z28" s="95" t="s">
        <v>46</v>
      </c>
      <c r="AA28" s="145">
        <v>3</v>
      </c>
      <c r="AB28" s="68">
        <v>2398.23</v>
      </c>
    </row>
    <row r="29" spans="1:28" ht="12.75" customHeight="1" thickBot="1">
      <c r="A29" s="96" t="s">
        <v>47</v>
      </c>
      <c r="B29" s="38">
        <v>34</v>
      </c>
      <c r="C29" s="39">
        <v>28222.82</v>
      </c>
      <c r="D29" s="74"/>
      <c r="E29" s="75"/>
      <c r="F29" s="74"/>
      <c r="G29" s="75"/>
      <c r="H29" s="74"/>
      <c r="I29" s="75"/>
      <c r="J29" s="38"/>
      <c r="K29" s="158"/>
      <c r="L29" s="74">
        <v>34</v>
      </c>
      <c r="M29" s="76">
        <v>51958.94</v>
      </c>
      <c r="N29" s="75"/>
      <c r="O29" s="291"/>
      <c r="P29" s="292"/>
      <c r="Q29" s="255"/>
      <c r="R29" s="45">
        <f t="shared" si="3"/>
        <v>80181.76000000001</v>
      </c>
      <c r="S29" s="60"/>
      <c r="T29" s="78"/>
      <c r="U29" s="79"/>
      <c r="V29" s="97"/>
      <c r="W29" s="98"/>
      <c r="X29" s="80">
        <f t="shared" si="6"/>
        <v>0</v>
      </c>
      <c r="Z29" s="99" t="s">
        <v>48</v>
      </c>
      <c r="AA29" s="147">
        <v>1</v>
      </c>
      <c r="AB29" s="83">
        <v>843.12</v>
      </c>
    </row>
    <row r="30" spans="1:28" ht="15.75" thickBot="1">
      <c r="A30" s="100" t="s">
        <v>49</v>
      </c>
      <c r="B30" s="26">
        <f>SUM(B31:B36)</f>
        <v>413</v>
      </c>
      <c r="C30" s="36">
        <f>SUM(C31:C36)</f>
        <v>334833.56</v>
      </c>
      <c r="D30" s="26">
        <f aca="true" t="shared" si="7" ref="D30:R30">SUM(D31:D36)</f>
        <v>2</v>
      </c>
      <c r="E30" s="27">
        <f t="shared" si="7"/>
        <v>1466.26</v>
      </c>
      <c r="F30" s="26">
        <f>SUM(F31:F36)</f>
        <v>0</v>
      </c>
      <c r="G30" s="27">
        <f>SUM(G31:G36)</f>
        <v>0</v>
      </c>
      <c r="H30" s="26">
        <f>SUM(H31:H36)</f>
        <v>0</v>
      </c>
      <c r="I30" s="27">
        <f>SUM(I31:I36)</f>
        <v>0</v>
      </c>
      <c r="J30" s="26">
        <f t="shared" si="7"/>
        <v>0</v>
      </c>
      <c r="K30" s="36">
        <f t="shared" si="7"/>
        <v>0</v>
      </c>
      <c r="L30" s="26">
        <f t="shared" si="7"/>
        <v>407</v>
      </c>
      <c r="M30" s="101">
        <f t="shared" si="7"/>
        <v>626735.3799999999</v>
      </c>
      <c r="N30" s="36">
        <f t="shared" si="7"/>
        <v>0</v>
      </c>
      <c r="O30" s="293">
        <f t="shared" si="7"/>
        <v>0</v>
      </c>
      <c r="P30" s="294">
        <f t="shared" si="7"/>
        <v>0</v>
      </c>
      <c r="Q30" s="295">
        <f t="shared" si="7"/>
        <v>0</v>
      </c>
      <c r="R30" s="86">
        <f t="shared" si="7"/>
        <v>963035.2</v>
      </c>
      <c r="S30" s="30"/>
      <c r="T30" s="31">
        <f>SUM(T31:T36)</f>
        <v>0</v>
      </c>
      <c r="U30" s="36">
        <f>SUM(U31:U36)</f>
        <v>0</v>
      </c>
      <c r="V30" s="31">
        <f>SUM(V31:V36)</f>
        <v>0</v>
      </c>
      <c r="W30" s="36">
        <f>SUM(W31:W36)</f>
        <v>0</v>
      </c>
      <c r="X30" s="86">
        <f>SUM(X31:X36)</f>
        <v>0</v>
      </c>
      <c r="Z30" s="100" t="s">
        <v>50</v>
      </c>
      <c r="AA30" s="35">
        <f>SUM(AA31:AA36)</f>
        <v>496</v>
      </c>
      <c r="AB30" s="36">
        <f>SUM(AB31:AB36)</f>
        <v>410268.44</v>
      </c>
    </row>
    <row r="31" spans="1:28" ht="12.75" customHeight="1">
      <c r="A31" s="58" t="s">
        <v>51</v>
      </c>
      <c r="B31" s="38">
        <f>119+2</f>
        <v>121</v>
      </c>
      <c r="C31" s="39">
        <f>95538.46+7831.95</f>
        <v>103370.41</v>
      </c>
      <c r="D31" s="88"/>
      <c r="E31" s="89"/>
      <c r="F31" s="88"/>
      <c r="G31" s="89"/>
      <c r="H31" s="88"/>
      <c r="I31" s="89"/>
      <c r="J31" s="38"/>
      <c r="K31" s="158"/>
      <c r="L31" s="88">
        <v>120</v>
      </c>
      <c r="M31" s="90">
        <v>186241.97</v>
      </c>
      <c r="N31" s="89"/>
      <c r="O31" s="296"/>
      <c r="P31" s="297"/>
      <c r="Q31" s="253"/>
      <c r="R31" s="45">
        <f t="shared" si="3"/>
        <v>289612.38</v>
      </c>
      <c r="S31" s="60"/>
      <c r="T31" s="46"/>
      <c r="U31" s="47"/>
      <c r="V31" s="48"/>
      <c r="W31" s="49"/>
      <c r="X31" s="50">
        <f aca="true" t="shared" si="8" ref="X31:X36">SUM(T31:W31)</f>
        <v>0</v>
      </c>
      <c r="Z31" s="102" t="s">
        <v>52</v>
      </c>
      <c r="AA31" s="143">
        <f>377+1</f>
        <v>378</v>
      </c>
      <c r="AB31" s="93">
        <f>315061.43+3513.87</f>
        <v>318575.3</v>
      </c>
    </row>
    <row r="32" spans="1:28" ht="12.75" customHeight="1">
      <c r="A32" s="66" t="s">
        <v>53</v>
      </c>
      <c r="B32" s="38">
        <f>119+4</f>
        <v>123</v>
      </c>
      <c r="C32" s="39">
        <f>91291.08+13752.29</f>
        <v>105043.37</v>
      </c>
      <c r="D32" s="38">
        <v>1</v>
      </c>
      <c r="E32" s="39">
        <v>728.91</v>
      </c>
      <c r="F32" s="38"/>
      <c r="G32" s="39"/>
      <c r="H32" s="38"/>
      <c r="I32" s="39"/>
      <c r="J32" s="38"/>
      <c r="K32" s="158"/>
      <c r="L32" s="38">
        <v>119</v>
      </c>
      <c r="M32" s="69">
        <v>180649.56</v>
      </c>
      <c r="N32" s="39"/>
      <c r="O32" s="289"/>
      <c r="P32" s="290"/>
      <c r="Q32" s="173"/>
      <c r="R32" s="45">
        <f t="shared" si="3"/>
        <v>286421.83999999997</v>
      </c>
      <c r="S32" s="60"/>
      <c r="T32" s="61"/>
      <c r="U32" s="62"/>
      <c r="V32" s="63"/>
      <c r="W32" s="64"/>
      <c r="X32" s="65">
        <f t="shared" si="8"/>
        <v>0</v>
      </c>
      <c r="Z32" s="103" t="s">
        <v>54</v>
      </c>
      <c r="AA32" s="145">
        <f>82+3</f>
        <v>85</v>
      </c>
      <c r="AB32" s="68">
        <f>63287.95+2012.07</f>
        <v>65300.02</v>
      </c>
    </row>
    <row r="33" spans="1:28" ht="12.75" customHeight="1">
      <c r="A33" s="66" t="s">
        <v>55</v>
      </c>
      <c r="B33" s="38">
        <v>42</v>
      </c>
      <c r="C33" s="39">
        <v>31340.45</v>
      </c>
      <c r="D33" s="38">
        <v>1</v>
      </c>
      <c r="E33" s="39">
        <v>737.35</v>
      </c>
      <c r="F33" s="38"/>
      <c r="G33" s="39"/>
      <c r="H33" s="38"/>
      <c r="I33" s="39"/>
      <c r="J33" s="38"/>
      <c r="K33" s="158"/>
      <c r="L33" s="38">
        <v>43</v>
      </c>
      <c r="M33" s="69">
        <v>65943.1</v>
      </c>
      <c r="N33" s="39"/>
      <c r="O33" s="289"/>
      <c r="P33" s="290"/>
      <c r="Q33" s="173"/>
      <c r="R33" s="45">
        <f t="shared" si="3"/>
        <v>98020.90000000001</v>
      </c>
      <c r="S33" s="60"/>
      <c r="T33" s="61"/>
      <c r="U33" s="62"/>
      <c r="V33" s="63"/>
      <c r="W33" s="64"/>
      <c r="X33" s="65">
        <f t="shared" si="8"/>
        <v>0</v>
      </c>
      <c r="Z33" s="103" t="s">
        <v>56</v>
      </c>
      <c r="AA33" s="145">
        <v>25</v>
      </c>
      <c r="AB33" s="68">
        <v>18459.92</v>
      </c>
    </row>
    <row r="34" spans="1:28" ht="12.75" customHeight="1">
      <c r="A34" s="66" t="s">
        <v>57</v>
      </c>
      <c r="B34" s="38">
        <v>99</v>
      </c>
      <c r="C34" s="39">
        <v>72450.1</v>
      </c>
      <c r="D34" s="38"/>
      <c r="E34" s="39"/>
      <c r="F34" s="38"/>
      <c r="G34" s="39"/>
      <c r="H34" s="38"/>
      <c r="I34" s="39"/>
      <c r="J34" s="38"/>
      <c r="K34" s="158"/>
      <c r="L34" s="38">
        <v>98</v>
      </c>
      <c r="M34" s="69">
        <v>152830.05</v>
      </c>
      <c r="N34" s="39"/>
      <c r="O34" s="289"/>
      <c r="P34" s="290"/>
      <c r="Q34" s="173"/>
      <c r="R34" s="45">
        <f t="shared" si="3"/>
        <v>225280.15</v>
      </c>
      <c r="S34" s="60"/>
      <c r="T34" s="61"/>
      <c r="U34" s="62"/>
      <c r="V34" s="63"/>
      <c r="W34" s="64"/>
      <c r="X34" s="65">
        <f t="shared" si="8"/>
        <v>0</v>
      </c>
      <c r="Z34" s="103" t="s">
        <v>58</v>
      </c>
      <c r="AA34" s="145">
        <v>5</v>
      </c>
      <c r="AB34" s="68">
        <v>2578</v>
      </c>
    </row>
    <row r="35" spans="1:28" ht="12.75" customHeight="1">
      <c r="A35" s="66" t="s">
        <v>59</v>
      </c>
      <c r="B35" s="38">
        <f>17+1</f>
        <v>18</v>
      </c>
      <c r="C35" s="39">
        <f>12605.42+2782.88</f>
        <v>15388.3</v>
      </c>
      <c r="D35" s="38"/>
      <c r="E35" s="39"/>
      <c r="F35" s="38"/>
      <c r="G35" s="39"/>
      <c r="H35" s="38"/>
      <c r="I35" s="39"/>
      <c r="J35" s="38"/>
      <c r="K35" s="158"/>
      <c r="L35" s="38">
        <v>17</v>
      </c>
      <c r="M35" s="69">
        <v>26002.94</v>
      </c>
      <c r="N35" s="39"/>
      <c r="O35" s="289"/>
      <c r="P35" s="290"/>
      <c r="Q35" s="173"/>
      <c r="R35" s="45">
        <f t="shared" si="3"/>
        <v>41391.24</v>
      </c>
      <c r="S35" s="60"/>
      <c r="T35" s="61"/>
      <c r="U35" s="62"/>
      <c r="V35" s="63"/>
      <c r="W35" s="64"/>
      <c r="X35" s="65">
        <f t="shared" si="8"/>
        <v>0</v>
      </c>
      <c r="Z35" s="103" t="s">
        <v>60</v>
      </c>
      <c r="AA35" s="145">
        <f>2+1</f>
        <v>3</v>
      </c>
      <c r="AB35" s="68">
        <f>1339.12+4016.08</f>
        <v>5355.2</v>
      </c>
    </row>
    <row r="36" spans="1:28" ht="12.75" customHeight="1" thickBot="1">
      <c r="A36" s="71" t="s">
        <v>61</v>
      </c>
      <c r="B36" s="38">
        <v>10</v>
      </c>
      <c r="C36" s="39">
        <v>7240.93</v>
      </c>
      <c r="D36" s="38"/>
      <c r="E36" s="39"/>
      <c r="F36" s="38"/>
      <c r="G36" s="39"/>
      <c r="H36" s="38"/>
      <c r="I36" s="39"/>
      <c r="J36" s="38"/>
      <c r="K36" s="158"/>
      <c r="L36" s="74">
        <v>10</v>
      </c>
      <c r="M36" s="76">
        <v>15067.76</v>
      </c>
      <c r="N36" s="75"/>
      <c r="O36" s="291"/>
      <c r="P36" s="292"/>
      <c r="Q36" s="255"/>
      <c r="R36" s="45">
        <f t="shared" si="3"/>
        <v>22308.690000000002</v>
      </c>
      <c r="S36" s="60"/>
      <c r="T36" s="78"/>
      <c r="U36" s="79"/>
      <c r="V36" s="97"/>
      <c r="W36" s="98"/>
      <c r="X36" s="80">
        <f t="shared" si="8"/>
        <v>0</v>
      </c>
      <c r="Z36" s="104" t="s">
        <v>62</v>
      </c>
      <c r="AA36" s="82"/>
      <c r="AB36" s="83"/>
    </row>
    <row r="37" spans="1:28" ht="15.75" thickBot="1">
      <c r="A37" s="25" t="s">
        <v>63</v>
      </c>
      <c r="B37" s="26">
        <f aca="true" t="shared" si="9" ref="B37:I37">SUM(B38:B42)</f>
        <v>110</v>
      </c>
      <c r="C37" s="27">
        <f t="shared" si="9"/>
        <v>77049.2</v>
      </c>
      <c r="D37" s="26">
        <f t="shared" si="9"/>
        <v>0</v>
      </c>
      <c r="E37" s="27">
        <f t="shared" si="9"/>
        <v>0</v>
      </c>
      <c r="F37" s="26">
        <f t="shared" si="9"/>
        <v>0</v>
      </c>
      <c r="G37" s="27">
        <f t="shared" si="9"/>
        <v>0</v>
      </c>
      <c r="H37" s="26">
        <f t="shared" si="9"/>
        <v>0</v>
      </c>
      <c r="I37" s="27">
        <f t="shared" si="9"/>
        <v>0</v>
      </c>
      <c r="J37" s="26">
        <f aca="true" t="shared" si="10" ref="J37:R37">SUM(J38:J42)</f>
        <v>0</v>
      </c>
      <c r="K37" s="101">
        <f t="shared" si="10"/>
        <v>0</v>
      </c>
      <c r="L37" s="26">
        <f t="shared" si="10"/>
        <v>110</v>
      </c>
      <c r="M37" s="28">
        <f t="shared" si="10"/>
        <v>166704.69999999998</v>
      </c>
      <c r="N37" s="27">
        <f t="shared" si="10"/>
        <v>0</v>
      </c>
      <c r="O37" s="293">
        <f t="shared" si="10"/>
        <v>0</v>
      </c>
      <c r="P37" s="294">
        <f t="shared" si="10"/>
        <v>0</v>
      </c>
      <c r="Q37" s="295">
        <f t="shared" si="10"/>
        <v>0</v>
      </c>
      <c r="R37" s="53">
        <f t="shared" si="10"/>
        <v>243753.9</v>
      </c>
      <c r="S37" s="30"/>
      <c r="T37" s="54">
        <f>SUM(T38:T42)</f>
        <v>0</v>
      </c>
      <c r="U37" s="27">
        <f>SUM(U38:U42)</f>
        <v>0</v>
      </c>
      <c r="V37" s="105">
        <f>SUM(V38:V42)</f>
        <v>0</v>
      </c>
      <c r="W37" s="106">
        <f>SUM(W38:W42)</f>
        <v>0</v>
      </c>
      <c r="X37" s="86">
        <f>SUM(X38:X42)</f>
        <v>0</v>
      </c>
      <c r="Z37" s="25" t="s">
        <v>64</v>
      </c>
      <c r="AA37" s="107">
        <f>SUM(AA38:AA42)</f>
        <v>24</v>
      </c>
      <c r="AB37" s="36">
        <f>SUM(AB38:AB42)</f>
        <v>13913.65</v>
      </c>
    </row>
    <row r="38" spans="1:28" ht="12.75" customHeight="1">
      <c r="A38" s="58" t="s">
        <v>65</v>
      </c>
      <c r="B38" s="38">
        <v>1</v>
      </c>
      <c r="C38" s="39">
        <v>3.1</v>
      </c>
      <c r="D38" s="38"/>
      <c r="E38" s="39"/>
      <c r="F38" s="38"/>
      <c r="G38" s="39"/>
      <c r="H38" s="38"/>
      <c r="I38" s="39"/>
      <c r="J38" s="38"/>
      <c r="K38" s="158"/>
      <c r="L38" s="88">
        <v>1</v>
      </c>
      <c r="M38" s="90">
        <v>1548.08</v>
      </c>
      <c r="N38" s="89"/>
      <c r="O38" s="296"/>
      <c r="P38" s="297"/>
      <c r="Q38" s="253"/>
      <c r="R38" s="45">
        <f t="shared" si="3"/>
        <v>1551.1799999999998</v>
      </c>
      <c r="S38" s="60"/>
      <c r="T38" s="46"/>
      <c r="U38" s="47"/>
      <c r="V38" s="48"/>
      <c r="W38" s="49"/>
      <c r="X38" s="50">
        <f>SUM(T38:W38)</f>
        <v>0</v>
      </c>
      <c r="Z38" s="108" t="s">
        <v>66</v>
      </c>
      <c r="AA38" s="143">
        <v>24</v>
      </c>
      <c r="AB38" s="93">
        <v>13913.65</v>
      </c>
    </row>
    <row r="39" spans="1:28" ht="12.75" customHeight="1">
      <c r="A39" s="66" t="s">
        <v>67</v>
      </c>
      <c r="B39" s="38">
        <v>103</v>
      </c>
      <c r="C39" s="39">
        <v>72692.51</v>
      </c>
      <c r="D39" s="38"/>
      <c r="E39" s="39"/>
      <c r="F39" s="38"/>
      <c r="G39" s="39"/>
      <c r="H39" s="38"/>
      <c r="I39" s="39"/>
      <c r="J39" s="38"/>
      <c r="K39" s="158"/>
      <c r="L39" s="38">
        <v>103</v>
      </c>
      <c r="M39" s="69">
        <v>156229.5</v>
      </c>
      <c r="N39" s="39"/>
      <c r="O39" s="289"/>
      <c r="P39" s="290"/>
      <c r="Q39" s="173"/>
      <c r="R39" s="45">
        <f t="shared" si="3"/>
        <v>228922.01</v>
      </c>
      <c r="S39" s="60"/>
      <c r="T39" s="61"/>
      <c r="U39" s="62"/>
      <c r="V39" s="63"/>
      <c r="W39" s="64"/>
      <c r="X39" s="65">
        <f>SUM(T39:W39)</f>
        <v>0</v>
      </c>
      <c r="Z39" s="66" t="s">
        <v>68</v>
      </c>
      <c r="AA39" s="67"/>
      <c r="AB39" s="68"/>
    </row>
    <row r="40" spans="1:28" ht="12.75" customHeight="1">
      <c r="A40" s="66" t="s">
        <v>69</v>
      </c>
      <c r="B40" s="38"/>
      <c r="C40" s="39"/>
      <c r="D40" s="38"/>
      <c r="E40" s="39"/>
      <c r="F40" s="38"/>
      <c r="G40" s="39"/>
      <c r="H40" s="38"/>
      <c r="I40" s="39"/>
      <c r="J40" s="38"/>
      <c r="K40" s="158"/>
      <c r="L40" s="38"/>
      <c r="M40" s="69"/>
      <c r="N40" s="39"/>
      <c r="O40" s="289"/>
      <c r="P40" s="290"/>
      <c r="Q40" s="173"/>
      <c r="R40" s="45">
        <f t="shared" si="3"/>
        <v>0</v>
      </c>
      <c r="S40" s="60"/>
      <c r="T40" s="61"/>
      <c r="U40" s="62"/>
      <c r="V40" s="63"/>
      <c r="W40" s="64"/>
      <c r="X40" s="65">
        <f>SUM(T40:W40)</f>
        <v>0</v>
      </c>
      <c r="Z40" s="66" t="s">
        <v>70</v>
      </c>
      <c r="AA40" s="67"/>
      <c r="AB40" s="68"/>
    </row>
    <row r="41" spans="1:28" ht="12.75" customHeight="1">
      <c r="A41" s="66" t="s">
        <v>71</v>
      </c>
      <c r="B41" s="38">
        <v>6</v>
      </c>
      <c r="C41" s="39">
        <v>4353.59</v>
      </c>
      <c r="D41" s="38"/>
      <c r="E41" s="39"/>
      <c r="F41" s="38"/>
      <c r="G41" s="39"/>
      <c r="H41" s="38"/>
      <c r="I41" s="39"/>
      <c r="J41" s="38"/>
      <c r="K41" s="158"/>
      <c r="L41" s="38">
        <v>6</v>
      </c>
      <c r="M41" s="69">
        <v>8927.12</v>
      </c>
      <c r="N41" s="39"/>
      <c r="O41" s="289"/>
      <c r="P41" s="290"/>
      <c r="Q41" s="173"/>
      <c r="R41" s="45">
        <f t="shared" si="3"/>
        <v>13280.710000000001</v>
      </c>
      <c r="S41" s="60"/>
      <c r="T41" s="61"/>
      <c r="U41" s="62"/>
      <c r="V41" s="63"/>
      <c r="W41" s="64"/>
      <c r="X41" s="65">
        <f>SUM(T41:W41)</f>
        <v>0</v>
      </c>
      <c r="Z41" s="66" t="s">
        <v>72</v>
      </c>
      <c r="AA41" s="67"/>
      <c r="AB41" s="68"/>
    </row>
    <row r="42" spans="1:28" ht="12.75" customHeight="1" thickBot="1">
      <c r="A42" s="71" t="s">
        <v>73</v>
      </c>
      <c r="B42" s="38"/>
      <c r="C42" s="39"/>
      <c r="D42" s="74"/>
      <c r="E42" s="75"/>
      <c r="F42" s="74"/>
      <c r="G42" s="75"/>
      <c r="H42" s="74"/>
      <c r="I42" s="75"/>
      <c r="J42" s="38"/>
      <c r="K42" s="158"/>
      <c r="L42" s="74"/>
      <c r="M42" s="76"/>
      <c r="N42" s="75"/>
      <c r="O42" s="291"/>
      <c r="P42" s="292"/>
      <c r="Q42" s="255"/>
      <c r="R42" s="45">
        <f t="shared" si="3"/>
        <v>0</v>
      </c>
      <c r="S42" s="60"/>
      <c r="T42" s="78"/>
      <c r="U42" s="79"/>
      <c r="V42" s="97"/>
      <c r="W42" s="98"/>
      <c r="X42" s="80">
        <f>SUM(T42:W42)</f>
        <v>0</v>
      </c>
      <c r="Z42" s="81" t="s">
        <v>74</v>
      </c>
      <c r="AA42" s="82"/>
      <c r="AB42" s="83"/>
    </row>
    <row r="43" spans="1:28" ht="15.75" thickBot="1">
      <c r="A43" s="25" t="s">
        <v>75</v>
      </c>
      <c r="B43" s="26">
        <f>SUM(B44:B48)</f>
        <v>1</v>
      </c>
      <c r="C43" s="36">
        <f>SUM(C44:C48)</f>
        <v>567.89</v>
      </c>
      <c r="D43" s="109">
        <f aca="true" t="shared" si="11" ref="D43:R43">SUM(D44:D48)</f>
        <v>0</v>
      </c>
      <c r="E43" s="36">
        <f t="shared" si="11"/>
        <v>0</v>
      </c>
      <c r="F43" s="109">
        <f>SUM(F44:F48)</f>
        <v>0</v>
      </c>
      <c r="G43" s="36">
        <f>SUM(G44:G48)</f>
        <v>0</v>
      </c>
      <c r="H43" s="109">
        <f>SUM(H44:H48)</f>
        <v>0</v>
      </c>
      <c r="I43" s="36">
        <f>SUM(I44:I48)</f>
        <v>0</v>
      </c>
      <c r="J43" s="109">
        <f t="shared" si="11"/>
        <v>0</v>
      </c>
      <c r="K43" s="36">
        <f t="shared" si="11"/>
        <v>0</v>
      </c>
      <c r="L43" s="109">
        <f t="shared" si="11"/>
        <v>0</v>
      </c>
      <c r="M43" s="101">
        <f t="shared" si="11"/>
        <v>0</v>
      </c>
      <c r="N43" s="36">
        <f t="shared" si="11"/>
        <v>0</v>
      </c>
      <c r="O43" s="293">
        <f t="shared" si="11"/>
        <v>1</v>
      </c>
      <c r="P43" s="294">
        <f t="shared" si="11"/>
        <v>818</v>
      </c>
      <c r="Q43" s="295">
        <f t="shared" si="11"/>
        <v>0</v>
      </c>
      <c r="R43" s="86">
        <f t="shared" si="11"/>
        <v>1385.8899999999999</v>
      </c>
      <c r="S43" s="60"/>
      <c r="T43" s="31">
        <f>SUM(T44:T48)</f>
        <v>0</v>
      </c>
      <c r="U43" s="36">
        <f>SUM(U44:U48)</f>
        <v>0</v>
      </c>
      <c r="V43" s="110">
        <f>SUM(V44:V48)</f>
        <v>0</v>
      </c>
      <c r="W43" s="111">
        <f>SUM(W44:W48)</f>
        <v>0</v>
      </c>
      <c r="X43" s="86">
        <f>SUM(X44:X48)</f>
        <v>0</v>
      </c>
      <c r="Z43" s="25" t="s">
        <v>75</v>
      </c>
      <c r="AA43" s="107">
        <f>SUM(AA44:AA48)</f>
        <v>0</v>
      </c>
      <c r="AB43" s="36">
        <f>SUM(AB44:AB48)</f>
        <v>0</v>
      </c>
    </row>
    <row r="44" spans="1:28" ht="12.75" customHeight="1">
      <c r="A44" s="58">
        <v>12</v>
      </c>
      <c r="B44" s="38"/>
      <c r="C44" s="39"/>
      <c r="D44" s="88"/>
      <c r="E44" s="89"/>
      <c r="F44" s="88"/>
      <c r="G44" s="89"/>
      <c r="H44" s="88"/>
      <c r="I44" s="89"/>
      <c r="J44" s="38"/>
      <c r="K44" s="158"/>
      <c r="L44" s="88"/>
      <c r="M44" s="90"/>
      <c r="N44" s="89"/>
      <c r="O44" s="296"/>
      <c r="P44" s="297"/>
      <c r="Q44" s="253"/>
      <c r="R44" s="45">
        <f t="shared" si="3"/>
        <v>0</v>
      </c>
      <c r="S44" s="60"/>
      <c r="T44" s="46"/>
      <c r="U44" s="47"/>
      <c r="V44" s="48"/>
      <c r="W44" s="49"/>
      <c r="X44" s="50">
        <f>SUM(T44:W44)</f>
        <v>0</v>
      </c>
      <c r="Z44" s="108">
        <v>12</v>
      </c>
      <c r="AA44" s="92"/>
      <c r="AB44" s="93"/>
    </row>
    <row r="45" spans="1:28" ht="12.75" customHeight="1">
      <c r="A45" s="58">
        <v>11</v>
      </c>
      <c r="B45" s="38"/>
      <c r="C45" s="39"/>
      <c r="D45" s="38"/>
      <c r="E45" s="39"/>
      <c r="F45" s="38"/>
      <c r="G45" s="39"/>
      <c r="H45" s="38"/>
      <c r="I45" s="39"/>
      <c r="J45" s="38"/>
      <c r="K45" s="158"/>
      <c r="L45" s="38"/>
      <c r="M45" s="69"/>
      <c r="N45" s="39"/>
      <c r="O45" s="289"/>
      <c r="P45" s="290"/>
      <c r="Q45" s="173"/>
      <c r="R45" s="45">
        <f t="shared" si="3"/>
        <v>0</v>
      </c>
      <c r="S45" s="60"/>
      <c r="T45" s="61"/>
      <c r="U45" s="62"/>
      <c r="V45" s="63"/>
      <c r="W45" s="64"/>
      <c r="X45" s="65">
        <f>SUM(T45:W45)</f>
        <v>0</v>
      </c>
      <c r="Z45" s="66">
        <v>11</v>
      </c>
      <c r="AA45" s="67"/>
      <c r="AB45" s="68"/>
    </row>
    <row r="46" spans="1:28" ht="12.75" customHeight="1">
      <c r="A46" s="112">
        <v>10</v>
      </c>
      <c r="B46" s="38"/>
      <c r="C46" s="39"/>
      <c r="D46" s="38"/>
      <c r="E46" s="39"/>
      <c r="F46" s="38"/>
      <c r="G46" s="39"/>
      <c r="H46" s="38"/>
      <c r="I46" s="39"/>
      <c r="J46" s="38"/>
      <c r="K46" s="158"/>
      <c r="L46" s="38"/>
      <c r="M46" s="69"/>
      <c r="N46" s="39"/>
      <c r="O46" s="289"/>
      <c r="P46" s="290"/>
      <c r="Q46" s="173"/>
      <c r="R46" s="45">
        <f t="shared" si="3"/>
        <v>0</v>
      </c>
      <c r="S46" s="60"/>
      <c r="T46" s="61"/>
      <c r="U46" s="62"/>
      <c r="V46" s="63"/>
      <c r="W46" s="64"/>
      <c r="X46" s="65">
        <f>SUM(T46:W46)</f>
        <v>0</v>
      </c>
      <c r="Z46" s="66">
        <v>10</v>
      </c>
      <c r="AA46" s="67"/>
      <c r="AB46" s="68"/>
    </row>
    <row r="47" spans="1:28" ht="12.75" customHeight="1">
      <c r="A47" s="113">
        <v>9</v>
      </c>
      <c r="B47" s="38">
        <v>1</v>
      </c>
      <c r="C47" s="39">
        <v>567.89</v>
      </c>
      <c r="D47" s="38"/>
      <c r="E47" s="39"/>
      <c r="F47" s="38"/>
      <c r="G47" s="39"/>
      <c r="H47" s="38"/>
      <c r="I47" s="39"/>
      <c r="J47" s="38"/>
      <c r="K47" s="158"/>
      <c r="L47" s="38"/>
      <c r="M47" s="69"/>
      <c r="N47" s="39"/>
      <c r="O47" s="289">
        <v>1</v>
      </c>
      <c r="P47" s="290">
        <v>818</v>
      </c>
      <c r="Q47" s="173"/>
      <c r="R47" s="45">
        <f t="shared" si="3"/>
        <v>1385.8899999999999</v>
      </c>
      <c r="S47" s="60"/>
      <c r="T47" s="61"/>
      <c r="U47" s="62"/>
      <c r="V47" s="63"/>
      <c r="W47" s="64"/>
      <c r="X47" s="65">
        <f>SUM(T47:W47)</f>
        <v>0</v>
      </c>
      <c r="Z47" s="112">
        <v>9</v>
      </c>
      <c r="AA47" s="67"/>
      <c r="AB47" s="68"/>
    </row>
    <row r="48" spans="1:28" ht="12.75" customHeight="1" thickBot="1">
      <c r="A48" s="113">
        <v>8</v>
      </c>
      <c r="B48" s="74"/>
      <c r="C48" s="75"/>
      <c r="D48" s="74"/>
      <c r="E48" s="75"/>
      <c r="F48" s="74"/>
      <c r="G48" s="75"/>
      <c r="H48" s="74"/>
      <c r="I48" s="75"/>
      <c r="J48" s="38"/>
      <c r="K48" s="158"/>
      <c r="L48" s="74"/>
      <c r="M48" s="76"/>
      <c r="N48" s="75"/>
      <c r="O48" s="291"/>
      <c r="P48" s="292"/>
      <c r="Q48" s="255"/>
      <c r="R48" s="45">
        <f t="shared" si="3"/>
        <v>0</v>
      </c>
      <c r="S48" s="60"/>
      <c r="T48" s="78"/>
      <c r="U48" s="79"/>
      <c r="V48" s="97"/>
      <c r="W48" s="98"/>
      <c r="X48" s="80">
        <f>SUM(T48:W48)</f>
        <v>0</v>
      </c>
      <c r="Z48" s="114">
        <v>8</v>
      </c>
      <c r="AA48" s="82"/>
      <c r="AB48" s="83"/>
    </row>
    <row r="49" spans="1:28" ht="13.5" customHeight="1" thickBot="1">
      <c r="A49" s="115" t="s">
        <v>76</v>
      </c>
      <c r="B49" s="116">
        <f>+B43+B37+B30+B23+B14+B12</f>
        <v>967</v>
      </c>
      <c r="C49" s="117">
        <f>C12+C14+C23+C30+C37+C43</f>
        <v>1125160.0999999999</v>
      </c>
      <c r="D49" s="118">
        <f aca="true" t="shared" si="12" ref="D49:N49">+D43+D37+D30+D23+D14+D12</f>
        <v>2</v>
      </c>
      <c r="E49" s="117">
        <f t="shared" si="12"/>
        <v>1466.26</v>
      </c>
      <c r="F49" s="118">
        <f>+F43+F37+F30+F23+F14+F12</f>
        <v>0</v>
      </c>
      <c r="G49" s="117">
        <f>+G43+G37+G30+G23+G14+G12</f>
        <v>0</v>
      </c>
      <c r="H49" s="118">
        <f>+H43+H37+H30+H23+H14+H12</f>
        <v>0</v>
      </c>
      <c r="I49" s="117">
        <f>+I43+I37+I30+I23+I14+I12</f>
        <v>0</v>
      </c>
      <c r="J49" s="118">
        <f t="shared" si="12"/>
        <v>0</v>
      </c>
      <c r="K49" s="117">
        <f t="shared" si="12"/>
        <v>0</v>
      </c>
      <c r="L49" s="118">
        <f t="shared" si="12"/>
        <v>906</v>
      </c>
      <c r="M49" s="117">
        <f t="shared" si="12"/>
        <v>2104928.6399999997</v>
      </c>
      <c r="N49" s="117">
        <f t="shared" si="12"/>
        <v>0</v>
      </c>
      <c r="O49" s="118">
        <f>+O43+O37+O30+O23+O12</f>
        <v>1</v>
      </c>
      <c r="P49" s="117">
        <f>+P43+P37+P30+P23+P14+P12</f>
        <v>818</v>
      </c>
      <c r="Q49" s="117">
        <f>+Q43+Q37+Q30+Q23+Q14+Q12</f>
        <v>0</v>
      </c>
      <c r="R49" s="119">
        <f>+R43+R37+R30+R23+R14+R12</f>
        <v>3232373</v>
      </c>
      <c r="S49" s="60"/>
      <c r="T49" s="120">
        <f>+T43+T37+T30+T23+T14+T12</f>
        <v>0</v>
      </c>
      <c r="U49" s="119">
        <f>+U43+U37+U30+U23+U14+U12</f>
        <v>0</v>
      </c>
      <c r="V49" s="121">
        <f>+V43+V37+V30+V23+V14+V12</f>
        <v>0</v>
      </c>
      <c r="W49" s="122">
        <f>+W43+W37+W30+W23+W14+W12</f>
        <v>0</v>
      </c>
      <c r="X49" s="86">
        <f>+X43+X37+X30+X23+X12</f>
        <v>0</v>
      </c>
      <c r="Z49" s="123" t="s">
        <v>76</v>
      </c>
      <c r="AA49" s="124">
        <f>AA12+AA14+AA23+AA30+AA37+AA43</f>
        <v>1424</v>
      </c>
      <c r="AB49" s="125">
        <f>AB12+AB14+AB23+AB30+AB37+AB43</f>
        <v>1941753.81</v>
      </c>
    </row>
    <row r="50" spans="1:28" ht="13.5" customHeight="1" thickBot="1">
      <c r="A50" s="260" t="s">
        <v>77</v>
      </c>
      <c r="B50" s="261"/>
      <c r="C50" s="262"/>
      <c r="D50" s="261"/>
      <c r="E50" s="262"/>
      <c r="F50" s="261"/>
      <c r="G50" s="262"/>
      <c r="H50" s="261"/>
      <c r="I50" s="262"/>
      <c r="J50" s="261"/>
      <c r="K50" s="262"/>
      <c r="L50" s="263"/>
      <c r="M50" s="262"/>
      <c r="N50" s="262"/>
      <c r="O50" s="261"/>
      <c r="P50" s="262"/>
      <c r="Q50" s="262"/>
      <c r="R50" s="264"/>
      <c r="S50" s="309"/>
      <c r="T50" s="318" t="s">
        <v>78</v>
      </c>
      <c r="U50" s="319"/>
      <c r="V50" s="319"/>
      <c r="W50" s="319"/>
      <c r="X50" s="320"/>
      <c r="Y50" s="298"/>
      <c r="Z50" s="126" t="s">
        <v>79</v>
      </c>
      <c r="AA50" s="127"/>
      <c r="AB50" s="128"/>
    </row>
    <row r="51" spans="1:28" ht="15.75" thickBot="1">
      <c r="A51" s="265" t="s">
        <v>35</v>
      </c>
      <c r="B51" s="129">
        <f>SUM(B52:B57)</f>
        <v>0</v>
      </c>
      <c r="C51" s="130">
        <f>SUM(C52:C57)</f>
        <v>0</v>
      </c>
      <c r="D51" s="129">
        <f aca="true" t="shared" si="13" ref="D51:R51">SUM(D52:D57)</f>
        <v>0</v>
      </c>
      <c r="E51" s="130">
        <f t="shared" si="13"/>
        <v>0</v>
      </c>
      <c r="F51" s="129">
        <f>SUM(F52:F57)</f>
        <v>0</v>
      </c>
      <c r="G51" s="130">
        <f>SUM(G52:G57)</f>
        <v>0</v>
      </c>
      <c r="H51" s="129">
        <f>SUM(H52:H57)</f>
        <v>0</v>
      </c>
      <c r="I51" s="130">
        <f>SUM(I52:I57)</f>
        <v>0</v>
      </c>
      <c r="J51" s="129">
        <f t="shared" si="13"/>
        <v>0</v>
      </c>
      <c r="K51" s="130">
        <f t="shared" si="13"/>
        <v>0</v>
      </c>
      <c r="L51" s="131">
        <f t="shared" si="13"/>
        <v>0</v>
      </c>
      <c r="M51" s="132">
        <f t="shared" si="13"/>
        <v>0</v>
      </c>
      <c r="N51" s="133">
        <f t="shared" si="13"/>
        <v>0</v>
      </c>
      <c r="O51" s="129">
        <f t="shared" si="13"/>
        <v>0</v>
      </c>
      <c r="P51" s="134">
        <f t="shared" si="13"/>
        <v>0</v>
      </c>
      <c r="Q51" s="130">
        <f t="shared" si="13"/>
        <v>0</v>
      </c>
      <c r="R51" s="135">
        <f t="shared" si="13"/>
        <v>0</v>
      </c>
      <c r="S51" s="30"/>
      <c r="T51" s="31">
        <f>SUM(T52:T57)</f>
        <v>0</v>
      </c>
      <c r="U51" s="36">
        <f>SUM(U52:U57)</f>
        <v>0</v>
      </c>
      <c r="V51" s="110">
        <f>SUM(V52:V57)</f>
        <v>0</v>
      </c>
      <c r="W51" s="111">
        <f>SUM(W52:W57)</f>
        <v>0</v>
      </c>
      <c r="X51" s="86">
        <f>SUM(X52:X57)</f>
        <v>0</v>
      </c>
      <c r="Z51" s="136" t="s">
        <v>80</v>
      </c>
      <c r="AA51" s="107">
        <f>SUM(AA52:AA56)</f>
        <v>181</v>
      </c>
      <c r="AB51" s="36">
        <f>SUM(AB52:AB56)</f>
        <v>431624.1</v>
      </c>
    </row>
    <row r="52" spans="1:28" ht="12.75" customHeight="1">
      <c r="A52" s="137" t="s">
        <v>37</v>
      </c>
      <c r="B52" s="88"/>
      <c r="C52" s="89"/>
      <c r="D52" s="88"/>
      <c r="E52" s="89"/>
      <c r="F52" s="88"/>
      <c r="G52" s="89"/>
      <c r="H52" s="88"/>
      <c r="I52" s="89"/>
      <c r="J52" s="38"/>
      <c r="K52" s="290"/>
      <c r="L52" s="88"/>
      <c r="M52" s="90"/>
      <c r="N52" s="89"/>
      <c r="O52" s="296"/>
      <c r="P52" s="297"/>
      <c r="Q52" s="253"/>
      <c r="R52" s="45">
        <f aca="true" t="shared" si="14" ref="R52:R57">C52+E52+G52+I52+K52+M52+N52+P52+Q52</f>
        <v>0</v>
      </c>
      <c r="S52" s="60"/>
      <c r="T52" s="46"/>
      <c r="U52" s="47"/>
      <c r="V52" s="48"/>
      <c r="W52" s="49"/>
      <c r="X52" s="50">
        <f aca="true" t="shared" si="15" ref="X52:X57">SUM(T52:W52)</f>
        <v>0</v>
      </c>
      <c r="Z52" s="108" t="s">
        <v>81</v>
      </c>
      <c r="AA52" s="143">
        <v>141</v>
      </c>
      <c r="AB52" s="93">
        <v>348386.43</v>
      </c>
    </row>
    <row r="53" spans="1:28" ht="12.75" customHeight="1">
      <c r="A53" s="103" t="s">
        <v>82</v>
      </c>
      <c r="B53" s="38"/>
      <c r="C53" s="39"/>
      <c r="D53" s="38"/>
      <c r="E53" s="39"/>
      <c r="F53" s="38"/>
      <c r="G53" s="39"/>
      <c r="H53" s="38"/>
      <c r="I53" s="39"/>
      <c r="J53" s="38"/>
      <c r="K53" s="290"/>
      <c r="L53" s="38"/>
      <c r="M53" s="69"/>
      <c r="N53" s="39"/>
      <c r="O53" s="289"/>
      <c r="P53" s="290"/>
      <c r="Q53" s="173"/>
      <c r="R53" s="45">
        <f t="shared" si="14"/>
        <v>0</v>
      </c>
      <c r="S53" s="60"/>
      <c r="T53" s="61"/>
      <c r="U53" s="62"/>
      <c r="V53" s="63"/>
      <c r="W53" s="64"/>
      <c r="X53" s="65">
        <f t="shared" si="15"/>
        <v>0</v>
      </c>
      <c r="Z53" s="66" t="s">
        <v>83</v>
      </c>
      <c r="AA53" s="145">
        <v>23</v>
      </c>
      <c r="AB53" s="68">
        <v>51264.06</v>
      </c>
    </row>
    <row r="54" spans="1:28" ht="12.75" customHeight="1">
      <c r="A54" s="103" t="s">
        <v>41</v>
      </c>
      <c r="B54" s="38"/>
      <c r="C54" s="39"/>
      <c r="D54" s="38"/>
      <c r="E54" s="39"/>
      <c r="F54" s="38"/>
      <c r="G54" s="39"/>
      <c r="H54" s="38"/>
      <c r="I54" s="39"/>
      <c r="J54" s="38"/>
      <c r="K54" s="290"/>
      <c r="L54" s="38"/>
      <c r="M54" s="69"/>
      <c r="N54" s="39"/>
      <c r="O54" s="289"/>
      <c r="P54" s="290"/>
      <c r="Q54" s="173"/>
      <c r="R54" s="45">
        <f t="shared" si="14"/>
        <v>0</v>
      </c>
      <c r="S54" s="60"/>
      <c r="T54" s="61"/>
      <c r="U54" s="62"/>
      <c r="V54" s="63"/>
      <c r="W54" s="64"/>
      <c r="X54" s="65">
        <f t="shared" si="15"/>
        <v>0</v>
      </c>
      <c r="Z54" s="66" t="s">
        <v>84</v>
      </c>
      <c r="AA54" s="145">
        <v>6</v>
      </c>
      <c r="AB54" s="68">
        <v>14040.16</v>
      </c>
    </row>
    <row r="55" spans="1:28" ht="12.75" customHeight="1">
      <c r="A55" s="103" t="s">
        <v>43</v>
      </c>
      <c r="B55" s="38"/>
      <c r="C55" s="39"/>
      <c r="D55" s="38"/>
      <c r="E55" s="39"/>
      <c r="F55" s="38"/>
      <c r="G55" s="39"/>
      <c r="H55" s="38"/>
      <c r="I55" s="39"/>
      <c r="J55" s="38"/>
      <c r="K55" s="290"/>
      <c r="L55" s="38"/>
      <c r="M55" s="69"/>
      <c r="N55" s="39"/>
      <c r="O55" s="289"/>
      <c r="P55" s="290"/>
      <c r="Q55" s="173"/>
      <c r="R55" s="45">
        <f t="shared" si="14"/>
        <v>0</v>
      </c>
      <c r="S55" s="60"/>
      <c r="T55" s="61"/>
      <c r="U55" s="62"/>
      <c r="V55" s="63"/>
      <c r="W55" s="64"/>
      <c r="X55" s="65">
        <f t="shared" si="15"/>
        <v>0</v>
      </c>
      <c r="Z55" s="66" t="s">
        <v>85</v>
      </c>
      <c r="AA55" s="145">
        <v>6</v>
      </c>
      <c r="AB55" s="68">
        <v>10455.68</v>
      </c>
    </row>
    <row r="56" spans="1:28" ht="12.75" customHeight="1" thickBot="1">
      <c r="A56" s="103" t="s">
        <v>45</v>
      </c>
      <c r="B56" s="38"/>
      <c r="C56" s="39"/>
      <c r="D56" s="38"/>
      <c r="E56" s="39"/>
      <c r="F56" s="38"/>
      <c r="G56" s="39"/>
      <c r="H56" s="38"/>
      <c r="I56" s="39"/>
      <c r="J56" s="38"/>
      <c r="K56" s="290"/>
      <c r="L56" s="38"/>
      <c r="M56" s="69"/>
      <c r="N56" s="39"/>
      <c r="O56" s="289"/>
      <c r="P56" s="290"/>
      <c r="Q56" s="173"/>
      <c r="R56" s="45">
        <f t="shared" si="14"/>
        <v>0</v>
      </c>
      <c r="S56" s="60"/>
      <c r="T56" s="61"/>
      <c r="U56" s="62"/>
      <c r="V56" s="63"/>
      <c r="W56" s="64"/>
      <c r="X56" s="65">
        <f t="shared" si="15"/>
        <v>0</v>
      </c>
      <c r="Z56" s="81" t="s">
        <v>86</v>
      </c>
      <c r="AA56" s="147">
        <v>5</v>
      </c>
      <c r="AB56" s="83">
        <v>7477.77</v>
      </c>
    </row>
    <row r="57" spans="1:28" ht="12.75" customHeight="1" thickBot="1">
      <c r="A57" s="138" t="s">
        <v>47</v>
      </c>
      <c r="B57" s="74"/>
      <c r="C57" s="75"/>
      <c r="D57" s="74"/>
      <c r="E57" s="75"/>
      <c r="F57" s="74"/>
      <c r="G57" s="75"/>
      <c r="H57" s="74"/>
      <c r="I57" s="75"/>
      <c r="J57" s="38"/>
      <c r="K57" s="290"/>
      <c r="L57" s="74"/>
      <c r="M57" s="76"/>
      <c r="N57" s="75"/>
      <c r="O57" s="291"/>
      <c r="P57" s="292"/>
      <c r="Q57" s="255"/>
      <c r="R57" s="45">
        <f t="shared" si="14"/>
        <v>0</v>
      </c>
      <c r="S57" s="60"/>
      <c r="T57" s="78"/>
      <c r="U57" s="79"/>
      <c r="V57" s="97"/>
      <c r="W57" s="98"/>
      <c r="X57" s="80">
        <f t="shared" si="15"/>
        <v>0</v>
      </c>
      <c r="Z57" s="139" t="s">
        <v>87</v>
      </c>
      <c r="AA57" s="107">
        <f>SUM(AA58:AA62)</f>
        <v>52</v>
      </c>
      <c r="AB57" s="36">
        <f>SUM(AB58:AB62)</f>
        <v>52389.420000000006</v>
      </c>
    </row>
    <row r="58" spans="1:28" ht="15.75" thickBot="1">
      <c r="A58" s="140" t="s">
        <v>49</v>
      </c>
      <c r="B58" s="26">
        <f>SUM(B59:B64)</f>
        <v>0</v>
      </c>
      <c r="C58" s="36">
        <f>SUM(C59:C64)</f>
        <v>0</v>
      </c>
      <c r="D58" s="26">
        <f aca="true" t="shared" si="16" ref="D58:P58">SUM(D59:D64)</f>
        <v>0</v>
      </c>
      <c r="E58" s="36">
        <f t="shared" si="16"/>
        <v>0</v>
      </c>
      <c r="F58" s="26">
        <f>SUM(F59:F64)</f>
        <v>0</v>
      </c>
      <c r="G58" s="36">
        <f>SUM(G59:G64)</f>
        <v>0</v>
      </c>
      <c r="H58" s="26">
        <f>SUM(H59:H64)</f>
        <v>0</v>
      </c>
      <c r="I58" s="36">
        <f>SUM(I59:I64)</f>
        <v>0</v>
      </c>
      <c r="J58" s="141">
        <f t="shared" si="16"/>
        <v>0</v>
      </c>
      <c r="K58" s="36">
        <f t="shared" si="16"/>
        <v>0</v>
      </c>
      <c r="L58" s="109">
        <f t="shared" si="16"/>
        <v>0</v>
      </c>
      <c r="M58" s="101">
        <f t="shared" si="16"/>
        <v>0</v>
      </c>
      <c r="N58" s="36">
        <f t="shared" si="16"/>
        <v>0</v>
      </c>
      <c r="O58" s="141">
        <f t="shared" si="16"/>
        <v>0</v>
      </c>
      <c r="P58" s="101">
        <f t="shared" si="16"/>
        <v>0</v>
      </c>
      <c r="Q58" s="36">
        <v>0</v>
      </c>
      <c r="R58" s="86">
        <f>SUM(R59:R64)</f>
        <v>0</v>
      </c>
      <c r="S58" s="30"/>
      <c r="T58" s="31">
        <f>SUM(T59:T64)</f>
        <v>0</v>
      </c>
      <c r="U58" s="36">
        <f>SUM(U59:U64)</f>
        <v>0</v>
      </c>
      <c r="V58" s="110">
        <f>SUM(V59:V64)</f>
        <v>0</v>
      </c>
      <c r="W58" s="111">
        <f>SUM(W59:W64)</f>
        <v>0</v>
      </c>
      <c r="X58" s="86">
        <f>SUM(X59:X64)</f>
        <v>0</v>
      </c>
      <c r="Z58" s="142">
        <v>14</v>
      </c>
      <c r="AA58" s="143">
        <v>38</v>
      </c>
      <c r="AB58" s="93">
        <v>40219.08</v>
      </c>
    </row>
    <row r="59" spans="1:28" ht="12.75" customHeight="1">
      <c r="A59" s="137" t="s">
        <v>51</v>
      </c>
      <c r="B59" s="88"/>
      <c r="C59" s="89"/>
      <c r="D59" s="88"/>
      <c r="E59" s="89"/>
      <c r="F59" s="88"/>
      <c r="G59" s="89"/>
      <c r="H59" s="88"/>
      <c r="I59" s="89"/>
      <c r="J59" s="38"/>
      <c r="K59" s="290"/>
      <c r="L59" s="88"/>
      <c r="M59" s="90"/>
      <c r="N59" s="89"/>
      <c r="O59" s="296"/>
      <c r="P59" s="297"/>
      <c r="Q59" s="253"/>
      <c r="R59" s="45">
        <f aca="true" t="shared" si="17" ref="R59:R64">C59+E59+G59+I59+K59+M59+N59+P59+Q59</f>
        <v>0</v>
      </c>
      <c r="S59" s="60"/>
      <c r="T59" s="46"/>
      <c r="U59" s="47"/>
      <c r="V59" s="48"/>
      <c r="W59" s="49"/>
      <c r="X59" s="50">
        <f aca="true" t="shared" si="18" ref="X59:X64">SUM(T59:W59)</f>
        <v>0</v>
      </c>
      <c r="Z59" s="144">
        <v>13</v>
      </c>
      <c r="AA59" s="145">
        <v>4</v>
      </c>
      <c r="AB59" s="68">
        <v>3955.57</v>
      </c>
    </row>
    <row r="60" spans="1:28" ht="12.75" customHeight="1">
      <c r="A60" s="103" t="s">
        <v>53</v>
      </c>
      <c r="B60" s="38"/>
      <c r="C60" s="39"/>
      <c r="D60" s="38"/>
      <c r="E60" s="39"/>
      <c r="F60" s="38"/>
      <c r="G60" s="39"/>
      <c r="H60" s="38"/>
      <c r="I60" s="39"/>
      <c r="J60" s="38"/>
      <c r="K60" s="290"/>
      <c r="L60" s="38"/>
      <c r="M60" s="69"/>
      <c r="N60" s="39"/>
      <c r="O60" s="289"/>
      <c r="P60" s="290"/>
      <c r="Q60" s="173"/>
      <c r="R60" s="45">
        <f t="shared" si="17"/>
        <v>0</v>
      </c>
      <c r="S60" s="60"/>
      <c r="T60" s="61"/>
      <c r="U60" s="62"/>
      <c r="V60" s="63"/>
      <c r="W60" s="64"/>
      <c r="X60" s="65">
        <f t="shared" si="18"/>
        <v>0</v>
      </c>
      <c r="Z60" s="144">
        <v>12</v>
      </c>
      <c r="AA60" s="145">
        <v>9</v>
      </c>
      <c r="AB60" s="68">
        <v>7590.37</v>
      </c>
    </row>
    <row r="61" spans="1:28" ht="12.75" customHeight="1">
      <c r="A61" s="103" t="s">
        <v>55</v>
      </c>
      <c r="B61" s="38"/>
      <c r="C61" s="39"/>
      <c r="D61" s="38"/>
      <c r="E61" s="39"/>
      <c r="F61" s="38"/>
      <c r="G61" s="39"/>
      <c r="H61" s="38"/>
      <c r="I61" s="39"/>
      <c r="J61" s="38"/>
      <c r="K61" s="290"/>
      <c r="L61" s="38"/>
      <c r="M61" s="69"/>
      <c r="N61" s="39"/>
      <c r="O61" s="289"/>
      <c r="P61" s="290"/>
      <c r="Q61" s="173"/>
      <c r="R61" s="45">
        <f t="shared" si="17"/>
        <v>0</v>
      </c>
      <c r="S61" s="60"/>
      <c r="T61" s="61"/>
      <c r="U61" s="62"/>
      <c r="V61" s="63"/>
      <c r="W61" s="64"/>
      <c r="X61" s="65">
        <f t="shared" si="18"/>
        <v>0</v>
      </c>
      <c r="Z61" s="144">
        <v>11</v>
      </c>
      <c r="AA61" s="145"/>
      <c r="AB61" s="68"/>
    </row>
    <row r="62" spans="1:28" ht="12.75" customHeight="1" thickBot="1">
      <c r="A62" s="103" t="s">
        <v>57</v>
      </c>
      <c r="B62" s="38"/>
      <c r="C62" s="39"/>
      <c r="D62" s="38"/>
      <c r="E62" s="39"/>
      <c r="F62" s="38"/>
      <c r="G62" s="39"/>
      <c r="H62" s="38"/>
      <c r="I62" s="39"/>
      <c r="J62" s="38"/>
      <c r="K62" s="290"/>
      <c r="L62" s="38"/>
      <c r="M62" s="69"/>
      <c r="N62" s="39"/>
      <c r="O62" s="289"/>
      <c r="P62" s="290"/>
      <c r="Q62" s="173"/>
      <c r="R62" s="45">
        <f t="shared" si="17"/>
        <v>0</v>
      </c>
      <c r="S62" s="60"/>
      <c r="T62" s="61"/>
      <c r="U62" s="62"/>
      <c r="V62" s="63"/>
      <c r="W62" s="64"/>
      <c r="X62" s="65">
        <f t="shared" si="18"/>
        <v>0</v>
      </c>
      <c r="Z62" s="146">
        <v>10</v>
      </c>
      <c r="AA62" s="147">
        <v>1</v>
      </c>
      <c r="AB62" s="83">
        <v>624.4</v>
      </c>
    </row>
    <row r="63" spans="1:28" ht="12.75" customHeight="1" thickBot="1">
      <c r="A63" s="103" t="s">
        <v>59</v>
      </c>
      <c r="B63" s="38"/>
      <c r="C63" s="39"/>
      <c r="D63" s="38"/>
      <c r="E63" s="39"/>
      <c r="F63" s="38"/>
      <c r="G63" s="39"/>
      <c r="H63" s="38"/>
      <c r="I63" s="39"/>
      <c r="J63" s="38"/>
      <c r="K63" s="290"/>
      <c r="L63" s="38"/>
      <c r="M63" s="69"/>
      <c r="N63" s="39"/>
      <c r="O63" s="289"/>
      <c r="P63" s="290"/>
      <c r="Q63" s="173"/>
      <c r="R63" s="45">
        <f t="shared" si="17"/>
        <v>0</v>
      </c>
      <c r="S63" s="60"/>
      <c r="T63" s="61"/>
      <c r="U63" s="62"/>
      <c r="V63" s="63"/>
      <c r="W63" s="64"/>
      <c r="X63" s="65">
        <f t="shared" si="18"/>
        <v>0</v>
      </c>
      <c r="Z63" s="148" t="s">
        <v>88</v>
      </c>
      <c r="AA63" s="107">
        <f>SUM(AA64:AA68)</f>
        <v>12</v>
      </c>
      <c r="AB63" s="36">
        <f>SUM(AB64:AB68)</f>
        <v>12252.189999999999</v>
      </c>
    </row>
    <row r="64" spans="1:28" ht="12.75" customHeight="1" thickBot="1">
      <c r="A64" s="138" t="s">
        <v>61</v>
      </c>
      <c r="B64" s="74"/>
      <c r="C64" s="75"/>
      <c r="D64" s="74"/>
      <c r="E64" s="75"/>
      <c r="F64" s="74"/>
      <c r="G64" s="75"/>
      <c r="H64" s="74"/>
      <c r="I64" s="75"/>
      <c r="J64" s="38"/>
      <c r="K64" s="290"/>
      <c r="L64" s="74"/>
      <c r="M64" s="76"/>
      <c r="N64" s="75"/>
      <c r="O64" s="291"/>
      <c r="P64" s="292"/>
      <c r="Q64" s="255"/>
      <c r="R64" s="45">
        <f t="shared" si="17"/>
        <v>0</v>
      </c>
      <c r="S64" s="60"/>
      <c r="T64" s="78"/>
      <c r="U64" s="79"/>
      <c r="V64" s="97"/>
      <c r="W64" s="98"/>
      <c r="X64" s="80">
        <f t="shared" si="18"/>
        <v>0</v>
      </c>
      <c r="Z64" s="108" t="s">
        <v>89</v>
      </c>
      <c r="AA64" s="143">
        <v>10</v>
      </c>
      <c r="AB64" s="93">
        <v>10326.07</v>
      </c>
    </row>
    <row r="65" spans="1:28" ht="15.75" thickBot="1">
      <c r="A65" s="140" t="s">
        <v>90</v>
      </c>
      <c r="B65" s="26">
        <f>SUM(B66:B70)</f>
        <v>0</v>
      </c>
      <c r="C65" s="36">
        <f>SUM(C66:C70)</f>
        <v>0</v>
      </c>
      <c r="D65" s="26">
        <f aca="true" t="shared" si="19" ref="D65:P65">SUM(D66:D70)</f>
        <v>0</v>
      </c>
      <c r="E65" s="36">
        <f t="shared" si="19"/>
        <v>0</v>
      </c>
      <c r="F65" s="26">
        <f>SUM(F66:F70)</f>
        <v>0</v>
      </c>
      <c r="G65" s="36">
        <f>SUM(G66:G70)</f>
        <v>0</v>
      </c>
      <c r="H65" s="26">
        <f>SUM(H66:H70)</f>
        <v>0</v>
      </c>
      <c r="I65" s="36">
        <f>SUM(I66:I70)</f>
        <v>0</v>
      </c>
      <c r="J65" s="141">
        <f t="shared" si="19"/>
        <v>0</v>
      </c>
      <c r="K65" s="36">
        <f t="shared" si="19"/>
        <v>0</v>
      </c>
      <c r="L65" s="109">
        <f t="shared" si="19"/>
        <v>0</v>
      </c>
      <c r="M65" s="101">
        <f t="shared" si="19"/>
        <v>0</v>
      </c>
      <c r="N65" s="36">
        <f t="shared" si="19"/>
        <v>0</v>
      </c>
      <c r="O65" s="141">
        <f t="shared" si="19"/>
        <v>0</v>
      </c>
      <c r="P65" s="101">
        <f t="shared" si="19"/>
        <v>0</v>
      </c>
      <c r="Q65" s="36">
        <v>0</v>
      </c>
      <c r="R65" s="86">
        <f>SUM(R66:R70)</f>
        <v>0</v>
      </c>
      <c r="S65" s="30"/>
      <c r="T65" s="31">
        <f>SUM(T66:T70)</f>
        <v>0</v>
      </c>
      <c r="U65" s="36">
        <f>SUM(U66:U70)</f>
        <v>0</v>
      </c>
      <c r="V65" s="110">
        <f>SUM(V66:V70)</f>
        <v>0</v>
      </c>
      <c r="W65" s="111">
        <f>SUM(W66:W70)</f>
        <v>0</v>
      </c>
      <c r="X65" s="86">
        <f>SUM(X66:X70)</f>
        <v>0</v>
      </c>
      <c r="Z65" s="66" t="s">
        <v>91</v>
      </c>
      <c r="AA65" s="145">
        <v>2</v>
      </c>
      <c r="AB65" s="68">
        <v>1926.12</v>
      </c>
    </row>
    <row r="66" spans="1:28" ht="12.75" customHeight="1">
      <c r="A66" s="137" t="s">
        <v>65</v>
      </c>
      <c r="B66" s="88"/>
      <c r="C66" s="89"/>
      <c r="D66" s="88"/>
      <c r="E66" s="89"/>
      <c r="F66" s="88"/>
      <c r="G66" s="89"/>
      <c r="H66" s="88"/>
      <c r="I66" s="89"/>
      <c r="J66" s="38"/>
      <c r="K66" s="290"/>
      <c r="L66" s="88"/>
      <c r="M66" s="90"/>
      <c r="N66" s="89"/>
      <c r="O66" s="296"/>
      <c r="P66" s="297"/>
      <c r="Q66" s="253"/>
      <c r="R66" s="45">
        <f>C66+E66+G66+I66+K66+M66+N66+P66+Q66</f>
        <v>0</v>
      </c>
      <c r="S66" s="60"/>
      <c r="T66" s="46"/>
      <c r="U66" s="47"/>
      <c r="V66" s="48"/>
      <c r="W66" s="49"/>
      <c r="X66" s="50">
        <f>SUM(T66:W66)</f>
        <v>0</v>
      </c>
      <c r="Z66" s="66" t="s">
        <v>92</v>
      </c>
      <c r="AA66" s="145"/>
      <c r="AB66" s="68"/>
    </row>
    <row r="67" spans="1:28" ht="12.75" customHeight="1">
      <c r="A67" s="103" t="s">
        <v>67</v>
      </c>
      <c r="B67" s="38"/>
      <c r="C67" s="39"/>
      <c r="D67" s="38"/>
      <c r="E67" s="39"/>
      <c r="F67" s="38"/>
      <c r="G67" s="39"/>
      <c r="H67" s="38"/>
      <c r="I67" s="39"/>
      <c r="J67" s="38"/>
      <c r="K67" s="290"/>
      <c r="L67" s="38"/>
      <c r="M67" s="69"/>
      <c r="N67" s="39"/>
      <c r="O67" s="289"/>
      <c r="P67" s="290"/>
      <c r="Q67" s="173"/>
      <c r="R67" s="45">
        <f>C67+E67+G67+I67+K67+M67+N67+P67+Q67</f>
        <v>0</v>
      </c>
      <c r="S67" s="60"/>
      <c r="T67" s="61"/>
      <c r="U67" s="62"/>
      <c r="V67" s="63"/>
      <c r="W67" s="64"/>
      <c r="X67" s="65">
        <f>SUM(T67:W67)</f>
        <v>0</v>
      </c>
      <c r="Z67" s="66" t="s">
        <v>93</v>
      </c>
      <c r="AA67" s="145"/>
      <c r="AB67" s="68"/>
    </row>
    <row r="68" spans="1:28" ht="12.75" customHeight="1" thickBot="1">
      <c r="A68" s="103" t="s">
        <v>69</v>
      </c>
      <c r="B68" s="38"/>
      <c r="C68" s="39"/>
      <c r="D68" s="38"/>
      <c r="E68" s="39"/>
      <c r="F68" s="38"/>
      <c r="G68" s="39"/>
      <c r="H68" s="38"/>
      <c r="I68" s="39"/>
      <c r="J68" s="38"/>
      <c r="K68" s="290"/>
      <c r="L68" s="38"/>
      <c r="M68" s="69"/>
      <c r="N68" s="39"/>
      <c r="O68" s="289"/>
      <c r="P68" s="290"/>
      <c r="Q68" s="173"/>
      <c r="R68" s="45">
        <f>C68+E68+G68+I68+K68+M68+N68+P68+Q68</f>
        <v>0</v>
      </c>
      <c r="S68" s="60"/>
      <c r="T68" s="61"/>
      <c r="U68" s="62"/>
      <c r="V68" s="63"/>
      <c r="W68" s="64"/>
      <c r="X68" s="65">
        <f>SUM(T68:W68)</f>
        <v>0</v>
      </c>
      <c r="Z68" s="81" t="s">
        <v>94</v>
      </c>
      <c r="AA68" s="147"/>
      <c r="AB68" s="83"/>
    </row>
    <row r="69" spans="1:28" ht="12.75" customHeight="1" thickBot="1">
      <c r="A69" s="103" t="s">
        <v>71</v>
      </c>
      <c r="B69" s="38"/>
      <c r="C69" s="39"/>
      <c r="D69" s="38"/>
      <c r="E69" s="39"/>
      <c r="F69" s="38"/>
      <c r="G69" s="39"/>
      <c r="H69" s="38"/>
      <c r="I69" s="39"/>
      <c r="J69" s="38"/>
      <c r="K69" s="290"/>
      <c r="L69" s="38"/>
      <c r="M69" s="69"/>
      <c r="N69" s="39"/>
      <c r="O69" s="289"/>
      <c r="P69" s="290"/>
      <c r="Q69" s="173"/>
      <c r="R69" s="45">
        <f>C69+E69+G69+I69+K69+M69+N69+P69+Q69</f>
        <v>0</v>
      </c>
      <c r="S69" s="60"/>
      <c r="T69" s="61"/>
      <c r="U69" s="62"/>
      <c r="V69" s="63"/>
      <c r="W69" s="64"/>
      <c r="X69" s="65">
        <f>SUM(T69:W69)</f>
        <v>0</v>
      </c>
      <c r="Z69" s="25" t="s">
        <v>95</v>
      </c>
      <c r="AA69" s="107">
        <f>SUM(AA70:AA74)</f>
        <v>17</v>
      </c>
      <c r="AB69" s="36">
        <f>SUM(AB70:AB74)</f>
        <v>15098.86</v>
      </c>
    </row>
    <row r="70" spans="1:28" ht="12.75" customHeight="1" thickBot="1">
      <c r="A70" s="138" t="s">
        <v>96</v>
      </c>
      <c r="B70" s="74"/>
      <c r="C70" s="75"/>
      <c r="D70" s="74"/>
      <c r="E70" s="75"/>
      <c r="F70" s="74"/>
      <c r="G70" s="75"/>
      <c r="H70" s="74"/>
      <c r="I70" s="75"/>
      <c r="J70" s="38"/>
      <c r="K70" s="290"/>
      <c r="L70" s="74"/>
      <c r="M70" s="76"/>
      <c r="N70" s="75"/>
      <c r="O70" s="291"/>
      <c r="P70" s="292"/>
      <c r="Q70" s="255"/>
      <c r="R70" s="45">
        <f>C70+E70+G70+I70+K70+M70+N70+P70+Q70</f>
        <v>0</v>
      </c>
      <c r="S70" s="60"/>
      <c r="T70" s="78"/>
      <c r="U70" s="79"/>
      <c r="V70" s="97"/>
      <c r="W70" s="98"/>
      <c r="X70" s="80">
        <f>SUM(T70:W70)</f>
        <v>0</v>
      </c>
      <c r="Z70" s="108" t="s">
        <v>89</v>
      </c>
      <c r="AA70" s="143">
        <v>13</v>
      </c>
      <c r="AB70" s="93">
        <v>12999.94</v>
      </c>
    </row>
    <row r="71" spans="1:28" ht="15.75" thickBot="1">
      <c r="A71" s="149" t="s">
        <v>97</v>
      </c>
      <c r="B71" s="26">
        <v>0</v>
      </c>
      <c r="C71" s="27">
        <v>0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7">
        <v>0</v>
      </c>
      <c r="L71" s="26">
        <v>0</v>
      </c>
      <c r="M71" s="28">
        <v>0</v>
      </c>
      <c r="N71" s="27">
        <v>0</v>
      </c>
      <c r="O71" s="26">
        <v>0</v>
      </c>
      <c r="P71" s="28">
        <v>0</v>
      </c>
      <c r="Q71" s="27">
        <v>0</v>
      </c>
      <c r="R71" s="86">
        <v>0</v>
      </c>
      <c r="S71" s="30"/>
      <c r="T71" s="31">
        <f>SUM(T72:T76)</f>
        <v>0</v>
      </c>
      <c r="U71" s="36">
        <f>SUM(U72:U76)</f>
        <v>0</v>
      </c>
      <c r="V71" s="110">
        <f>SUM(V72:V76)</f>
        <v>0</v>
      </c>
      <c r="W71" s="111">
        <f>SUM(W72:W76)</f>
        <v>0</v>
      </c>
      <c r="X71" s="86">
        <f>SUM(X72:X76)</f>
        <v>0</v>
      </c>
      <c r="Z71" s="66" t="s">
        <v>91</v>
      </c>
      <c r="AA71" s="145">
        <v>3</v>
      </c>
      <c r="AB71" s="68">
        <v>1570.83</v>
      </c>
    </row>
    <row r="72" spans="1:28" ht="12.75" customHeight="1">
      <c r="A72" s="58">
        <v>12</v>
      </c>
      <c r="B72" s="88"/>
      <c r="C72" s="89"/>
      <c r="D72" s="88"/>
      <c r="E72" s="89"/>
      <c r="F72" s="88"/>
      <c r="G72" s="89"/>
      <c r="H72" s="88"/>
      <c r="I72" s="89"/>
      <c r="J72" s="38"/>
      <c r="K72" s="290"/>
      <c r="L72" s="88"/>
      <c r="M72" s="90"/>
      <c r="N72" s="89"/>
      <c r="O72" s="296"/>
      <c r="P72" s="297"/>
      <c r="Q72" s="253"/>
      <c r="R72" s="45">
        <f>C72+E72+G72+I72+K72+M72+N72+P72+Q72</f>
        <v>0</v>
      </c>
      <c r="S72" s="60"/>
      <c r="T72" s="46"/>
      <c r="U72" s="47"/>
      <c r="V72" s="48"/>
      <c r="W72" s="49"/>
      <c r="X72" s="50">
        <f>SUM(T72:W72)</f>
        <v>0</v>
      </c>
      <c r="Z72" s="66" t="s">
        <v>92</v>
      </c>
      <c r="AA72" s="145"/>
      <c r="AB72" s="68"/>
    </row>
    <row r="73" spans="1:28" ht="12.75" customHeight="1">
      <c r="A73" s="58">
        <v>11</v>
      </c>
      <c r="B73" s="38"/>
      <c r="C73" s="39"/>
      <c r="D73" s="38"/>
      <c r="E73" s="39"/>
      <c r="F73" s="38"/>
      <c r="G73" s="39"/>
      <c r="H73" s="38"/>
      <c r="I73" s="39"/>
      <c r="J73" s="38"/>
      <c r="K73" s="290"/>
      <c r="L73" s="38"/>
      <c r="M73" s="69"/>
      <c r="N73" s="39"/>
      <c r="O73" s="289"/>
      <c r="P73" s="290"/>
      <c r="Q73" s="173"/>
      <c r="R73" s="45">
        <f>C73+E73+G73+I73+K73+M73+N73+P73+Q73</f>
        <v>0</v>
      </c>
      <c r="S73" s="60"/>
      <c r="T73" s="61"/>
      <c r="U73" s="62"/>
      <c r="V73" s="150"/>
      <c r="W73" s="151"/>
      <c r="X73" s="65">
        <f>SUM(T73:W73)</f>
        <v>0</v>
      </c>
      <c r="Z73" s="66" t="s">
        <v>93</v>
      </c>
      <c r="AA73" s="145">
        <v>1</v>
      </c>
      <c r="AB73" s="68">
        <v>528.09</v>
      </c>
    </row>
    <row r="74" spans="1:28" ht="12.75" customHeight="1" thickBot="1">
      <c r="A74" s="112">
        <v>10</v>
      </c>
      <c r="B74" s="38"/>
      <c r="C74" s="39"/>
      <c r="D74" s="38"/>
      <c r="E74" s="39"/>
      <c r="F74" s="38"/>
      <c r="G74" s="39"/>
      <c r="H74" s="38"/>
      <c r="I74" s="39"/>
      <c r="J74" s="38"/>
      <c r="K74" s="290"/>
      <c r="L74" s="38"/>
      <c r="M74" s="69"/>
      <c r="N74" s="39"/>
      <c r="O74" s="289"/>
      <c r="P74" s="290"/>
      <c r="Q74" s="173"/>
      <c r="R74" s="45">
        <f>C74+E74+G74+I74+K74+M74+N74+P74+Q74</f>
        <v>0</v>
      </c>
      <c r="S74" s="60"/>
      <c r="T74" s="61"/>
      <c r="U74" s="62"/>
      <c r="V74" s="63"/>
      <c r="W74" s="64"/>
      <c r="X74" s="65">
        <f>SUM(T74:W74)</f>
        <v>0</v>
      </c>
      <c r="Z74" s="81" t="s">
        <v>94</v>
      </c>
      <c r="AA74" s="147"/>
      <c r="AB74" s="83"/>
    </row>
    <row r="75" spans="1:28" ht="12.75" customHeight="1" thickBot="1">
      <c r="A75" s="113">
        <v>9</v>
      </c>
      <c r="B75" s="38"/>
      <c r="C75" s="39"/>
      <c r="D75" s="38"/>
      <c r="E75" s="39"/>
      <c r="F75" s="38"/>
      <c r="G75" s="39"/>
      <c r="H75" s="38"/>
      <c r="I75" s="39"/>
      <c r="J75" s="38"/>
      <c r="K75" s="290"/>
      <c r="L75" s="38"/>
      <c r="M75" s="69"/>
      <c r="N75" s="39"/>
      <c r="O75" s="289"/>
      <c r="P75" s="290"/>
      <c r="Q75" s="173"/>
      <c r="R75" s="45">
        <f>C75+E75+G75+I75+K75+M75+N75+P75+Q75</f>
        <v>0</v>
      </c>
      <c r="S75" s="60"/>
      <c r="T75" s="61"/>
      <c r="U75" s="62"/>
      <c r="V75" s="152"/>
      <c r="W75" s="153"/>
      <c r="X75" s="65">
        <f>SUM(T75:W75)</f>
        <v>0</v>
      </c>
      <c r="Z75" s="25" t="s">
        <v>98</v>
      </c>
      <c r="AA75" s="107">
        <f>SUM(AA76:AA80)</f>
        <v>0</v>
      </c>
      <c r="AB75" s="36">
        <f>SUM(AB76:AB80)</f>
        <v>0</v>
      </c>
    </row>
    <row r="76" spans="1:28" ht="12.75" customHeight="1" thickBot="1">
      <c r="A76" s="113">
        <v>8</v>
      </c>
      <c r="B76" s="74"/>
      <c r="C76" s="75"/>
      <c r="D76" s="74"/>
      <c r="E76" s="75"/>
      <c r="F76" s="74"/>
      <c r="G76" s="75"/>
      <c r="H76" s="74"/>
      <c r="I76" s="75"/>
      <c r="J76" s="38"/>
      <c r="K76" s="290"/>
      <c r="L76" s="74"/>
      <c r="M76" s="76"/>
      <c r="N76" s="75"/>
      <c r="O76" s="291"/>
      <c r="P76" s="292"/>
      <c r="Q76" s="255"/>
      <c r="R76" s="45">
        <f>C76+E76+G76+I76+K76+M76+N76+P76+Q76</f>
        <v>0</v>
      </c>
      <c r="S76" s="60"/>
      <c r="T76" s="78"/>
      <c r="U76" s="79"/>
      <c r="V76" s="97"/>
      <c r="W76" s="98"/>
      <c r="X76" s="80">
        <f>SUM(T76:W76)</f>
        <v>0</v>
      </c>
      <c r="Z76" s="108" t="s">
        <v>99</v>
      </c>
      <c r="AA76" s="143"/>
      <c r="AB76" s="93"/>
    </row>
    <row r="77" spans="1:28" ht="15.75" thickBot="1">
      <c r="A77" s="154" t="s">
        <v>80</v>
      </c>
      <c r="B77" s="26">
        <f aca="true" t="shared" si="20" ref="B77:R77">SUM(B78:B83)</f>
        <v>34</v>
      </c>
      <c r="C77" s="36">
        <f t="shared" si="20"/>
        <v>115169.57999999999</v>
      </c>
      <c r="D77" s="109">
        <f t="shared" si="20"/>
        <v>1175</v>
      </c>
      <c r="E77" s="36">
        <f t="shared" si="20"/>
        <v>3596621.92</v>
      </c>
      <c r="F77" s="109">
        <f>SUM(F78:F83)</f>
        <v>1556</v>
      </c>
      <c r="G77" s="36">
        <f>SUM(G78:G83)</f>
        <v>4773854.68</v>
      </c>
      <c r="H77" s="109">
        <f>SUM(H78:H83)</f>
        <v>0</v>
      </c>
      <c r="I77" s="36">
        <f>SUM(I78:I83)</f>
        <v>0</v>
      </c>
      <c r="J77" s="109">
        <f t="shared" si="20"/>
        <v>183</v>
      </c>
      <c r="K77" s="36">
        <f t="shared" si="20"/>
        <v>74601.37</v>
      </c>
      <c r="L77" s="109">
        <f t="shared" si="20"/>
        <v>2</v>
      </c>
      <c r="M77" s="101">
        <f t="shared" si="20"/>
        <v>6108.37</v>
      </c>
      <c r="N77" s="36">
        <f t="shared" si="20"/>
        <v>0</v>
      </c>
      <c r="O77" s="109">
        <f t="shared" si="20"/>
        <v>285</v>
      </c>
      <c r="P77" s="101">
        <f t="shared" si="20"/>
        <v>79771.42000000001</v>
      </c>
      <c r="Q77" s="36">
        <f t="shared" si="20"/>
        <v>0</v>
      </c>
      <c r="R77" s="86">
        <f t="shared" si="20"/>
        <v>8646127.34</v>
      </c>
      <c r="S77" s="30"/>
      <c r="T77" s="31">
        <f>SUM(T78:T83)</f>
        <v>0</v>
      </c>
      <c r="U77" s="36">
        <f>SUM(U78:U83)</f>
        <v>0</v>
      </c>
      <c r="V77" s="110">
        <f>SUM(V78:V83)</f>
        <v>0</v>
      </c>
      <c r="W77" s="111">
        <f>SUM(W78:W83)</f>
        <v>0</v>
      </c>
      <c r="X77" s="86">
        <f>SUM(X78:X83)</f>
        <v>0</v>
      </c>
      <c r="Z77" s="66" t="s">
        <v>100</v>
      </c>
      <c r="AA77" s="145"/>
      <c r="AB77" s="68"/>
    </row>
    <row r="78" spans="1:28" ht="12.75" customHeight="1">
      <c r="A78" s="58" t="s">
        <v>81</v>
      </c>
      <c r="B78" s="38">
        <v>12</v>
      </c>
      <c r="C78" s="62">
        <v>44628.7</v>
      </c>
      <c r="D78" s="38"/>
      <c r="E78" s="39"/>
      <c r="F78" s="38"/>
      <c r="G78" s="39"/>
      <c r="H78" s="38"/>
      <c r="I78" s="39"/>
      <c r="J78" s="38"/>
      <c r="K78" s="290"/>
      <c r="L78" s="88">
        <v>1</v>
      </c>
      <c r="M78" s="90">
        <v>1342.04</v>
      </c>
      <c r="N78" s="89"/>
      <c r="O78" s="88">
        <v>12</v>
      </c>
      <c r="P78" s="90">
        <v>9299.76</v>
      </c>
      <c r="Q78" s="47"/>
      <c r="R78" s="45">
        <f aca="true" t="shared" si="21" ref="R78:R83">C78+E78+G78+I78+K78+M78+N78+P78+Q78</f>
        <v>55270.5</v>
      </c>
      <c r="S78" s="60"/>
      <c r="T78" s="46"/>
      <c r="U78" s="47"/>
      <c r="V78" s="48"/>
      <c r="W78" s="49"/>
      <c r="X78" s="50">
        <f aca="true" t="shared" si="22" ref="X78:X83">SUM(T78:W78)</f>
        <v>0</v>
      </c>
      <c r="Z78" s="66" t="s">
        <v>101</v>
      </c>
      <c r="AA78" s="145"/>
      <c r="AB78" s="68"/>
    </row>
    <row r="79" spans="1:28" ht="12.75" customHeight="1">
      <c r="A79" s="66" t="s">
        <v>83</v>
      </c>
      <c r="B79" s="38">
        <v>0</v>
      </c>
      <c r="C79" s="62"/>
      <c r="D79" s="38"/>
      <c r="E79" s="39"/>
      <c r="F79" s="38"/>
      <c r="G79" s="39"/>
      <c r="H79" s="38"/>
      <c r="I79" s="39"/>
      <c r="J79" s="38"/>
      <c r="K79" s="290"/>
      <c r="L79" s="38"/>
      <c r="M79" s="69"/>
      <c r="N79" s="39"/>
      <c r="O79" s="38"/>
      <c r="P79" s="69"/>
      <c r="Q79" s="62"/>
      <c r="R79" s="45">
        <f t="shared" si="21"/>
        <v>0</v>
      </c>
      <c r="S79" s="60"/>
      <c r="T79" s="61"/>
      <c r="U79" s="62"/>
      <c r="V79" s="63"/>
      <c r="W79" s="64"/>
      <c r="X79" s="65">
        <f t="shared" si="22"/>
        <v>0</v>
      </c>
      <c r="Z79" s="66" t="s">
        <v>89</v>
      </c>
      <c r="AA79" s="145"/>
      <c r="AB79" s="68"/>
    </row>
    <row r="80" spans="1:28" ht="12.75" customHeight="1" thickBot="1">
      <c r="A80" s="66" t="s">
        <v>84</v>
      </c>
      <c r="B80" s="38">
        <v>5</v>
      </c>
      <c r="C80" s="62">
        <v>17197.11</v>
      </c>
      <c r="D80" s="38"/>
      <c r="E80" s="39"/>
      <c r="F80" s="38"/>
      <c r="G80" s="39"/>
      <c r="H80" s="38"/>
      <c r="I80" s="39"/>
      <c r="J80" s="38"/>
      <c r="K80" s="290"/>
      <c r="L80" s="38"/>
      <c r="M80" s="69"/>
      <c r="N80" s="39"/>
      <c r="O80" s="38">
        <v>5</v>
      </c>
      <c r="P80" s="69">
        <v>3665.3</v>
      </c>
      <c r="Q80" s="62"/>
      <c r="R80" s="45">
        <f t="shared" si="21"/>
        <v>20862.41</v>
      </c>
      <c r="S80" s="60"/>
      <c r="T80" s="61"/>
      <c r="U80" s="62"/>
      <c r="V80" s="63"/>
      <c r="W80" s="64"/>
      <c r="X80" s="65">
        <f t="shared" si="22"/>
        <v>0</v>
      </c>
      <c r="Z80" s="81" t="s">
        <v>91</v>
      </c>
      <c r="AA80" s="147"/>
      <c r="AB80" s="83"/>
    </row>
    <row r="81" spans="1:28" ht="12.75" customHeight="1" thickBot="1">
      <c r="A81" s="66" t="s">
        <v>85</v>
      </c>
      <c r="B81" s="38">
        <v>7</v>
      </c>
      <c r="C81" s="62">
        <v>22663.48</v>
      </c>
      <c r="D81" s="38"/>
      <c r="E81" s="39"/>
      <c r="F81" s="38"/>
      <c r="G81" s="39"/>
      <c r="H81" s="38"/>
      <c r="I81" s="39"/>
      <c r="J81" s="38"/>
      <c r="K81" s="290"/>
      <c r="L81" s="38">
        <v>1</v>
      </c>
      <c r="M81" s="69">
        <v>4766.33</v>
      </c>
      <c r="N81" s="39"/>
      <c r="O81" s="38">
        <v>5</v>
      </c>
      <c r="P81" s="69">
        <v>4042.38</v>
      </c>
      <c r="Q81" s="62"/>
      <c r="R81" s="45">
        <f t="shared" si="21"/>
        <v>31472.19</v>
      </c>
      <c r="S81" s="60"/>
      <c r="T81" s="61"/>
      <c r="U81" s="62"/>
      <c r="V81" s="63"/>
      <c r="W81" s="64"/>
      <c r="X81" s="65">
        <f t="shared" si="22"/>
        <v>0</v>
      </c>
      <c r="Z81" s="25" t="s">
        <v>102</v>
      </c>
      <c r="AA81" s="107">
        <f>SUM(AA82:AA87)</f>
        <v>3</v>
      </c>
      <c r="AB81" s="36">
        <f>SUM(AB82:AB87)</f>
        <v>2593.7</v>
      </c>
    </row>
    <row r="82" spans="1:28" ht="12.75" customHeight="1">
      <c r="A82" s="71" t="s">
        <v>86</v>
      </c>
      <c r="B82" s="38">
        <v>10</v>
      </c>
      <c r="C82" s="62">
        <v>30680.29</v>
      </c>
      <c r="D82" s="38"/>
      <c r="E82" s="39"/>
      <c r="F82" s="38">
        <v>1556</v>
      </c>
      <c r="G82" s="39">
        <v>4773854.68</v>
      </c>
      <c r="H82" s="38"/>
      <c r="I82" s="39"/>
      <c r="J82" s="38">
        <v>105</v>
      </c>
      <c r="K82" s="158">
        <v>43071.11</v>
      </c>
      <c r="L82" s="38"/>
      <c r="M82" s="69"/>
      <c r="N82" s="39"/>
      <c r="O82" s="38">
        <v>263</v>
      </c>
      <c r="P82" s="69">
        <v>62763.98</v>
      </c>
      <c r="Q82" s="62"/>
      <c r="R82" s="45">
        <f t="shared" si="21"/>
        <v>4910370.0600000005</v>
      </c>
      <c r="S82" s="60"/>
      <c r="T82" s="61"/>
      <c r="U82" s="62"/>
      <c r="V82" s="63"/>
      <c r="W82" s="64"/>
      <c r="X82" s="65">
        <f t="shared" si="22"/>
        <v>0</v>
      </c>
      <c r="Z82" s="108" t="s">
        <v>99</v>
      </c>
      <c r="AA82" s="143"/>
      <c r="AB82" s="93"/>
    </row>
    <row r="83" spans="1:28" ht="12.75" customHeight="1" thickBot="1">
      <c r="A83" s="71" t="s">
        <v>103</v>
      </c>
      <c r="B83" s="38"/>
      <c r="C83" s="62"/>
      <c r="D83" s="38">
        <f>1050+125</f>
        <v>1175</v>
      </c>
      <c r="E83" s="39">
        <f>3214404.75+382217.17</f>
        <v>3596621.92</v>
      </c>
      <c r="F83" s="38"/>
      <c r="G83" s="39"/>
      <c r="H83" s="38"/>
      <c r="I83" s="39"/>
      <c r="J83" s="38">
        <f>7+71</f>
        <v>78</v>
      </c>
      <c r="K83" s="39">
        <f>2270.4+29259.86</f>
        <v>31530.260000000002</v>
      </c>
      <c r="L83" s="74"/>
      <c r="M83" s="76"/>
      <c r="N83" s="75"/>
      <c r="O83" s="74"/>
      <c r="P83" s="76"/>
      <c r="Q83" s="79"/>
      <c r="R83" s="45">
        <f t="shared" si="21"/>
        <v>3628152.1799999997</v>
      </c>
      <c r="S83" s="60"/>
      <c r="T83" s="78"/>
      <c r="U83" s="79"/>
      <c r="V83" s="97"/>
      <c r="W83" s="98"/>
      <c r="X83" s="80">
        <f t="shared" si="22"/>
        <v>0</v>
      </c>
      <c r="Z83" s="66" t="s">
        <v>100</v>
      </c>
      <c r="AA83" s="145"/>
      <c r="AB83" s="68"/>
    </row>
    <row r="84" spans="1:28" ht="15.75" thickBot="1">
      <c r="A84" s="148" t="s">
        <v>87</v>
      </c>
      <c r="B84" s="109">
        <f aca="true" t="shared" si="23" ref="B84:R84">SUM(B85:B89)</f>
        <v>13</v>
      </c>
      <c r="C84" s="36">
        <f t="shared" si="23"/>
        <v>17026.11</v>
      </c>
      <c r="D84" s="109">
        <f t="shared" si="23"/>
        <v>12</v>
      </c>
      <c r="E84" s="36">
        <f t="shared" si="23"/>
        <v>10935.96</v>
      </c>
      <c r="F84" s="109">
        <f>SUM(F85:F89)</f>
        <v>1351</v>
      </c>
      <c r="G84" s="36">
        <f>SUM(G85:G89)</f>
        <v>1269034.83</v>
      </c>
      <c r="H84" s="109">
        <f>SUM(H85:H89)</f>
        <v>0</v>
      </c>
      <c r="I84" s="36">
        <f>SUM(I85:I89)</f>
        <v>0</v>
      </c>
      <c r="J84" s="109">
        <f t="shared" si="23"/>
        <v>66</v>
      </c>
      <c r="K84" s="36">
        <f t="shared" si="23"/>
        <v>31259.239999999998</v>
      </c>
      <c r="L84" s="109">
        <f t="shared" si="23"/>
        <v>0</v>
      </c>
      <c r="M84" s="101">
        <f t="shared" si="23"/>
        <v>0</v>
      </c>
      <c r="N84" s="36">
        <f t="shared" si="23"/>
        <v>0</v>
      </c>
      <c r="O84" s="109">
        <f t="shared" si="23"/>
        <v>12</v>
      </c>
      <c r="P84" s="101">
        <f t="shared" si="23"/>
        <v>10116.18</v>
      </c>
      <c r="Q84" s="36">
        <f t="shared" si="23"/>
        <v>0</v>
      </c>
      <c r="R84" s="86">
        <f t="shared" si="23"/>
        <v>1338372.32</v>
      </c>
      <c r="S84" s="60"/>
      <c r="T84" s="31">
        <f>SUM(T85:T89)</f>
        <v>0</v>
      </c>
      <c r="U84" s="36">
        <f>SUM(U85:U89)</f>
        <v>0</v>
      </c>
      <c r="V84" s="110">
        <f>SUM(V85:V89)</f>
        <v>0</v>
      </c>
      <c r="W84" s="111">
        <f>SUM(W85:W89)</f>
        <v>0</v>
      </c>
      <c r="X84" s="86">
        <f>SUM(X85:X89)</f>
        <v>0</v>
      </c>
      <c r="Z84" s="66" t="s">
        <v>101</v>
      </c>
      <c r="AA84" s="145">
        <v>1</v>
      </c>
      <c r="AB84" s="68">
        <v>914.92</v>
      </c>
    </row>
    <row r="85" spans="1:28" ht="12.75" customHeight="1">
      <c r="A85" s="155">
        <v>14</v>
      </c>
      <c r="B85" s="38">
        <v>7</v>
      </c>
      <c r="C85" s="62">
        <v>9395.96</v>
      </c>
      <c r="D85" s="38"/>
      <c r="E85" s="39"/>
      <c r="F85" s="38"/>
      <c r="G85" s="39"/>
      <c r="H85" s="38"/>
      <c r="I85" s="39"/>
      <c r="J85" s="38"/>
      <c r="K85" s="39"/>
      <c r="L85" s="88"/>
      <c r="M85" s="90"/>
      <c r="N85" s="89"/>
      <c r="O85" s="156">
        <v>6</v>
      </c>
      <c r="P85" s="157">
        <v>5285.4</v>
      </c>
      <c r="Q85" s="47"/>
      <c r="R85" s="45">
        <f>C85+E85+G85+I85+K85+M85+N85+P85+Q85</f>
        <v>14681.359999999999</v>
      </c>
      <c r="S85" s="60"/>
      <c r="T85" s="46"/>
      <c r="U85" s="47"/>
      <c r="V85" s="48"/>
      <c r="W85" s="49"/>
      <c r="X85" s="50">
        <f>SUM(T85:W85)</f>
        <v>0</v>
      </c>
      <c r="Z85" s="66" t="s">
        <v>89</v>
      </c>
      <c r="AA85" s="145">
        <v>2</v>
      </c>
      <c r="AB85" s="68">
        <v>1678.78</v>
      </c>
    </row>
    <row r="86" spans="1:28" ht="12.75" customHeight="1">
      <c r="A86" s="144">
        <v>13</v>
      </c>
      <c r="B86" s="38">
        <v>1</v>
      </c>
      <c r="C86" s="62">
        <v>1289.85</v>
      </c>
      <c r="D86" s="38"/>
      <c r="E86" s="39"/>
      <c r="F86" s="38"/>
      <c r="G86" s="39"/>
      <c r="H86" s="38"/>
      <c r="I86" s="39"/>
      <c r="J86" s="38"/>
      <c r="K86" s="39"/>
      <c r="L86" s="38"/>
      <c r="M86" s="69"/>
      <c r="N86" s="39"/>
      <c r="O86" s="159">
        <v>1</v>
      </c>
      <c r="P86" s="158">
        <v>770.78</v>
      </c>
      <c r="Q86" s="62"/>
      <c r="R86" s="45">
        <f>C86+E86+G86+I86+K86+M86+N86+P86+Q86</f>
        <v>2060.63</v>
      </c>
      <c r="S86" s="60"/>
      <c r="T86" s="61"/>
      <c r="U86" s="62"/>
      <c r="V86" s="63"/>
      <c r="W86" s="64"/>
      <c r="X86" s="65">
        <f>SUM(T86:W86)</f>
        <v>0</v>
      </c>
      <c r="Z86" s="66" t="s">
        <v>91</v>
      </c>
      <c r="AA86" s="145"/>
      <c r="AB86" s="68"/>
    </row>
    <row r="87" spans="1:28" ht="12.75" customHeight="1" thickBot="1">
      <c r="A87" s="144">
        <v>12</v>
      </c>
      <c r="B87" s="38">
        <v>1</v>
      </c>
      <c r="C87" s="62">
        <v>1307.08</v>
      </c>
      <c r="D87" s="38"/>
      <c r="E87" s="39"/>
      <c r="F87" s="38"/>
      <c r="G87" s="39"/>
      <c r="H87" s="38"/>
      <c r="I87" s="39"/>
      <c r="J87" s="38"/>
      <c r="K87" s="39"/>
      <c r="L87" s="38"/>
      <c r="M87" s="69"/>
      <c r="N87" s="39"/>
      <c r="O87" s="159">
        <v>1</v>
      </c>
      <c r="P87" s="158">
        <v>818</v>
      </c>
      <c r="Q87" s="62"/>
      <c r="R87" s="45">
        <f>C87+E87+G87+I87+K87+M87+N87+P87+Q87</f>
        <v>2125.08</v>
      </c>
      <c r="S87" s="60"/>
      <c r="T87" s="61"/>
      <c r="U87" s="62"/>
      <c r="V87" s="63"/>
      <c r="W87" s="64"/>
      <c r="X87" s="65">
        <f>SUM(T87:W87)</f>
        <v>0</v>
      </c>
      <c r="Z87" s="81"/>
      <c r="AA87" s="147"/>
      <c r="AB87" s="83"/>
    </row>
    <row r="88" spans="1:28" ht="23.25" thickBot="1">
      <c r="A88" s="144">
        <v>11</v>
      </c>
      <c r="B88" s="38">
        <v>2</v>
      </c>
      <c r="C88" s="62">
        <v>2551.56</v>
      </c>
      <c r="D88" s="38"/>
      <c r="E88" s="39"/>
      <c r="F88" s="38"/>
      <c r="G88" s="39"/>
      <c r="H88" s="38"/>
      <c r="I88" s="39"/>
      <c r="J88" s="38"/>
      <c r="K88" s="39"/>
      <c r="L88" s="38"/>
      <c r="M88" s="69"/>
      <c r="N88" s="39"/>
      <c r="O88" s="159">
        <v>2</v>
      </c>
      <c r="P88" s="158">
        <v>1606</v>
      </c>
      <c r="Q88" s="62"/>
      <c r="R88" s="45">
        <f>C88+E88+G88+I88+K88+M88+N88+P88+Q88</f>
        <v>4157.5599999999995</v>
      </c>
      <c r="S88" s="60"/>
      <c r="T88" s="61"/>
      <c r="U88" s="62"/>
      <c r="V88" s="63"/>
      <c r="W88" s="64"/>
      <c r="X88" s="65">
        <f>SUM(T88:W88)</f>
        <v>0</v>
      </c>
      <c r="Z88" s="25" t="s">
        <v>104</v>
      </c>
      <c r="AA88" s="107">
        <f>SUM(AA89:AA96)</f>
        <v>32</v>
      </c>
      <c r="AB88" s="36">
        <f>SUM(AB89:AB96)</f>
        <v>30120.14</v>
      </c>
    </row>
    <row r="89" spans="1:28" ht="12.75" customHeight="1" thickBot="1">
      <c r="A89" s="160">
        <v>10</v>
      </c>
      <c r="B89" s="38">
        <v>2</v>
      </c>
      <c r="C89" s="62">
        <v>2481.66</v>
      </c>
      <c r="D89" s="38">
        <v>12</v>
      </c>
      <c r="E89" s="39">
        <v>10935.96</v>
      </c>
      <c r="F89" s="38">
        <v>1351</v>
      </c>
      <c r="G89" s="39">
        <v>1269034.83</v>
      </c>
      <c r="H89" s="38"/>
      <c r="I89" s="39"/>
      <c r="J89" s="38">
        <f>7+59</f>
        <v>66</v>
      </c>
      <c r="K89" s="39">
        <f>2621.76+28637.48</f>
        <v>31259.239999999998</v>
      </c>
      <c r="L89" s="74"/>
      <c r="M89" s="76"/>
      <c r="N89" s="75"/>
      <c r="O89" s="159">
        <v>2</v>
      </c>
      <c r="P89" s="161">
        <v>1636</v>
      </c>
      <c r="Q89" s="79"/>
      <c r="R89" s="45">
        <f>C89+E89+G89+I89+K89+M89+N89+P89+Q89</f>
        <v>1315347.6900000002</v>
      </c>
      <c r="S89" s="60"/>
      <c r="T89" s="78"/>
      <c r="U89" s="79"/>
      <c r="V89" s="97"/>
      <c r="W89" s="98"/>
      <c r="X89" s="80">
        <f>SUM(T89:W89)</f>
        <v>0</v>
      </c>
      <c r="Z89" s="108" t="s">
        <v>99</v>
      </c>
      <c r="AA89" s="143">
        <v>14</v>
      </c>
      <c r="AB89" s="93">
        <v>14062.79</v>
      </c>
    </row>
    <row r="90" spans="1:28" ht="15.75" thickBot="1">
      <c r="A90" s="148" t="s">
        <v>88</v>
      </c>
      <c r="B90" s="109">
        <f aca="true" t="shared" si="24" ref="B90:R90">SUM(B91:B95)</f>
        <v>9</v>
      </c>
      <c r="C90" s="36">
        <f t="shared" si="24"/>
        <v>11050.48</v>
      </c>
      <c r="D90" s="109">
        <f t="shared" si="24"/>
        <v>9</v>
      </c>
      <c r="E90" s="36">
        <f t="shared" si="24"/>
        <v>8255.93</v>
      </c>
      <c r="F90" s="109">
        <f>SUM(F91:F95)</f>
        <v>608</v>
      </c>
      <c r="G90" s="36">
        <f>SUM(G91:G95)</f>
        <v>570261.41</v>
      </c>
      <c r="H90" s="109">
        <f>SUM(H91:H95)</f>
        <v>0</v>
      </c>
      <c r="I90" s="36">
        <f>SUM(I91:I95)</f>
        <v>0</v>
      </c>
      <c r="J90" s="109">
        <f t="shared" si="24"/>
        <v>52</v>
      </c>
      <c r="K90" s="36">
        <f t="shared" si="24"/>
        <v>22020.54</v>
      </c>
      <c r="L90" s="109">
        <f t="shared" si="24"/>
        <v>0</v>
      </c>
      <c r="M90" s="101">
        <f t="shared" si="24"/>
        <v>0</v>
      </c>
      <c r="N90" s="36">
        <f t="shared" si="24"/>
        <v>0</v>
      </c>
      <c r="O90" s="109">
        <f t="shared" si="24"/>
        <v>9</v>
      </c>
      <c r="P90" s="101">
        <f t="shared" si="24"/>
        <v>7227.56</v>
      </c>
      <c r="Q90" s="36">
        <f t="shared" si="24"/>
        <v>0</v>
      </c>
      <c r="R90" s="86">
        <f t="shared" si="24"/>
        <v>618815.9200000002</v>
      </c>
      <c r="S90" s="30"/>
      <c r="T90" s="31">
        <f>SUM(T91:T95)</f>
        <v>0</v>
      </c>
      <c r="U90" s="36">
        <f>SUM(U91:U95)</f>
        <v>0</v>
      </c>
      <c r="V90" s="110">
        <f>SUM(V91:V95)</f>
        <v>0</v>
      </c>
      <c r="W90" s="111">
        <f>SUM(W91:W95)</f>
        <v>0</v>
      </c>
      <c r="X90" s="86">
        <f>SUM(X91:X95)</f>
        <v>0</v>
      </c>
      <c r="Z90" s="66" t="s">
        <v>100</v>
      </c>
      <c r="AA90" s="145">
        <v>6</v>
      </c>
      <c r="AB90" s="68">
        <v>5513.39</v>
      </c>
    </row>
    <row r="91" spans="1:28" ht="12.75" customHeight="1">
      <c r="A91" s="58" t="s">
        <v>89</v>
      </c>
      <c r="B91" s="38"/>
      <c r="C91" s="62"/>
      <c r="D91" s="38"/>
      <c r="E91" s="39"/>
      <c r="F91" s="38"/>
      <c r="G91" s="39"/>
      <c r="H91" s="38"/>
      <c r="I91" s="39"/>
      <c r="J91" s="38"/>
      <c r="K91" s="39"/>
      <c r="L91" s="88"/>
      <c r="M91" s="90"/>
      <c r="N91" s="89"/>
      <c r="O91" s="156"/>
      <c r="P91" s="157"/>
      <c r="Q91" s="47"/>
      <c r="R91" s="45">
        <f>C91+E91+G91+I91+K91+M91+N91+P91+Q91</f>
        <v>0</v>
      </c>
      <c r="S91" s="60"/>
      <c r="T91" s="46"/>
      <c r="U91" s="47"/>
      <c r="V91" s="48"/>
      <c r="W91" s="49"/>
      <c r="X91" s="50">
        <f>SUM(T91:W91)</f>
        <v>0</v>
      </c>
      <c r="Z91" s="66" t="s">
        <v>101</v>
      </c>
      <c r="AA91" s="145">
        <v>1</v>
      </c>
      <c r="AB91" s="68">
        <v>935.59</v>
      </c>
    </row>
    <row r="92" spans="1:28" ht="12.75" customHeight="1">
      <c r="A92" s="66" t="s">
        <v>91</v>
      </c>
      <c r="B92" s="38">
        <v>5</v>
      </c>
      <c r="C92" s="62">
        <v>6090.76</v>
      </c>
      <c r="D92" s="38"/>
      <c r="E92" s="39"/>
      <c r="F92" s="38"/>
      <c r="G92" s="39"/>
      <c r="H92" s="38"/>
      <c r="I92" s="39"/>
      <c r="J92" s="38"/>
      <c r="K92" s="39"/>
      <c r="L92" s="38"/>
      <c r="M92" s="69"/>
      <c r="N92" s="39"/>
      <c r="O92" s="159">
        <v>5</v>
      </c>
      <c r="P92" s="158">
        <v>4062.78</v>
      </c>
      <c r="Q92" s="62"/>
      <c r="R92" s="45">
        <f>C92+E92+G92+I92+K92+M92+N92+P92+Q92</f>
        <v>10153.54</v>
      </c>
      <c r="S92" s="60"/>
      <c r="T92" s="61"/>
      <c r="U92" s="62"/>
      <c r="V92" s="63"/>
      <c r="W92" s="64"/>
      <c r="X92" s="65">
        <f>SUM(T92:W92)</f>
        <v>0</v>
      </c>
      <c r="Z92" s="66" t="s">
        <v>89</v>
      </c>
      <c r="AA92" s="145">
        <f>2+5</f>
        <v>7</v>
      </c>
      <c r="AB92" s="68">
        <f>2066.3+4577.21</f>
        <v>6643.51</v>
      </c>
    </row>
    <row r="93" spans="1:28" ht="12.75" customHeight="1">
      <c r="A93" s="66" t="s">
        <v>92</v>
      </c>
      <c r="B93" s="38">
        <v>0</v>
      </c>
      <c r="C93" s="62"/>
      <c r="D93" s="38"/>
      <c r="E93" s="39"/>
      <c r="F93" s="38"/>
      <c r="G93" s="39"/>
      <c r="H93" s="38"/>
      <c r="I93" s="39"/>
      <c r="J93" s="38"/>
      <c r="K93" s="39"/>
      <c r="L93" s="38"/>
      <c r="M93" s="69"/>
      <c r="N93" s="39"/>
      <c r="O93" s="159"/>
      <c r="P93" s="158"/>
      <c r="Q93" s="62"/>
      <c r="R93" s="45">
        <f>C93+E93+G93+I93+K93+M93+N93+P93+Q93</f>
        <v>0</v>
      </c>
      <c r="S93" s="60"/>
      <c r="T93" s="61"/>
      <c r="U93" s="62"/>
      <c r="V93" s="63"/>
      <c r="W93" s="64"/>
      <c r="X93" s="65">
        <f>SUM(T93:W93)</f>
        <v>0</v>
      </c>
      <c r="Z93" s="66" t="s">
        <v>91</v>
      </c>
      <c r="AA93" s="145">
        <v>2</v>
      </c>
      <c r="AB93" s="68">
        <v>1770.56</v>
      </c>
    </row>
    <row r="94" spans="1:28" ht="12.75" customHeight="1">
      <c r="A94" s="66" t="s">
        <v>93</v>
      </c>
      <c r="B94" s="38">
        <v>0</v>
      </c>
      <c r="C94" s="62"/>
      <c r="D94" s="38"/>
      <c r="E94" s="39"/>
      <c r="F94" s="38"/>
      <c r="G94" s="39"/>
      <c r="H94" s="38"/>
      <c r="I94" s="39"/>
      <c r="J94" s="38"/>
      <c r="K94" s="39"/>
      <c r="L94" s="38"/>
      <c r="M94" s="69"/>
      <c r="N94" s="39"/>
      <c r="O94" s="159"/>
      <c r="P94" s="158"/>
      <c r="Q94" s="62"/>
      <c r="R94" s="45">
        <f>C94+E94+G94+I94+K94+M94+N94+P94+Q94</f>
        <v>0</v>
      </c>
      <c r="S94" s="60"/>
      <c r="T94" s="61"/>
      <c r="U94" s="62"/>
      <c r="V94" s="63"/>
      <c r="W94" s="64"/>
      <c r="X94" s="65">
        <f>SUM(T94:W94)</f>
        <v>0</v>
      </c>
      <c r="Z94" s="66" t="s">
        <v>92</v>
      </c>
      <c r="AA94" s="145">
        <v>1</v>
      </c>
      <c r="AB94" s="68">
        <v>666.21</v>
      </c>
    </row>
    <row r="95" spans="1:28" ht="12.75" customHeight="1" thickBot="1">
      <c r="A95" s="71" t="s">
        <v>94</v>
      </c>
      <c r="B95" s="38">
        <v>4</v>
      </c>
      <c r="C95" s="62">
        <v>4959.72</v>
      </c>
      <c r="D95" s="38">
        <v>9</v>
      </c>
      <c r="E95" s="39">
        <v>8255.93</v>
      </c>
      <c r="F95" s="38">
        <v>608</v>
      </c>
      <c r="G95" s="39">
        <v>570261.41</v>
      </c>
      <c r="H95" s="38"/>
      <c r="I95" s="39"/>
      <c r="J95" s="38">
        <f>6+46</f>
        <v>52</v>
      </c>
      <c r="K95" s="39">
        <f>2301.31+19719.23</f>
        <v>22020.54</v>
      </c>
      <c r="L95" s="74"/>
      <c r="M95" s="76"/>
      <c r="N95" s="75"/>
      <c r="O95" s="162">
        <v>4</v>
      </c>
      <c r="P95" s="161">
        <v>3164.78</v>
      </c>
      <c r="Q95" s="79"/>
      <c r="R95" s="45">
        <f>C95+E95+G95+I95+K95+M95+N95+P95+Q95</f>
        <v>608662.3800000001</v>
      </c>
      <c r="S95" s="60"/>
      <c r="T95" s="78"/>
      <c r="U95" s="79"/>
      <c r="V95" s="97"/>
      <c r="W95" s="98"/>
      <c r="X95" s="80">
        <f>SUM(T95:W95)</f>
        <v>0</v>
      </c>
      <c r="Z95" s="66" t="s">
        <v>93</v>
      </c>
      <c r="AA95" s="145">
        <v>1</v>
      </c>
      <c r="AB95" s="68">
        <v>528.09</v>
      </c>
    </row>
    <row r="96" spans="1:28" ht="15.75" thickBot="1">
      <c r="A96" s="25" t="s">
        <v>95</v>
      </c>
      <c r="B96" s="109">
        <f aca="true" t="shared" si="25" ref="B96:R96">SUM(B97:B101)</f>
        <v>3</v>
      </c>
      <c r="C96" s="36">
        <f t="shared" si="25"/>
        <v>4255.389999999999</v>
      </c>
      <c r="D96" s="109">
        <f t="shared" si="25"/>
        <v>0</v>
      </c>
      <c r="E96" s="36">
        <f t="shared" si="25"/>
        <v>0</v>
      </c>
      <c r="F96" s="109">
        <f>SUM(F97:F101)</f>
        <v>306</v>
      </c>
      <c r="G96" s="36">
        <f>SUM(G97:G101)</f>
        <v>287434.98</v>
      </c>
      <c r="H96" s="109">
        <f>SUM(H97:H101)</f>
        <v>0</v>
      </c>
      <c r="I96" s="36">
        <f>SUM(I97:I101)</f>
        <v>0</v>
      </c>
      <c r="J96" s="109">
        <f t="shared" si="25"/>
        <v>15</v>
      </c>
      <c r="K96" s="36">
        <f t="shared" si="25"/>
        <v>6793.05</v>
      </c>
      <c r="L96" s="109">
        <f t="shared" si="25"/>
        <v>1</v>
      </c>
      <c r="M96" s="101">
        <f t="shared" si="25"/>
        <v>4766.33</v>
      </c>
      <c r="N96" s="36">
        <f t="shared" si="25"/>
        <v>0</v>
      </c>
      <c r="O96" s="109">
        <f t="shared" si="25"/>
        <v>2</v>
      </c>
      <c r="P96" s="101">
        <f t="shared" si="25"/>
        <v>1456</v>
      </c>
      <c r="Q96" s="36">
        <f t="shared" si="25"/>
        <v>0</v>
      </c>
      <c r="R96" s="86">
        <f t="shared" si="25"/>
        <v>304705.75</v>
      </c>
      <c r="S96" s="60"/>
      <c r="T96" s="31">
        <f>SUM(T97:T101)</f>
        <v>0</v>
      </c>
      <c r="U96" s="36">
        <f>SUM(U97:U101)</f>
        <v>0</v>
      </c>
      <c r="V96" s="110">
        <f>SUM(V97:V101)</f>
        <v>0</v>
      </c>
      <c r="W96" s="111">
        <f>SUM(W97:W101)</f>
        <v>0</v>
      </c>
      <c r="X96" s="86">
        <f>SUM(X97:X101)</f>
        <v>0</v>
      </c>
      <c r="Z96" s="81" t="s">
        <v>94</v>
      </c>
      <c r="AA96" s="147"/>
      <c r="AB96" s="83"/>
    </row>
    <row r="97" spans="1:28" ht="12.75" customHeight="1" thickBot="1">
      <c r="A97" s="58" t="s">
        <v>89</v>
      </c>
      <c r="B97" s="38">
        <v>1</v>
      </c>
      <c r="C97" s="62">
        <v>1293.76</v>
      </c>
      <c r="D97" s="38"/>
      <c r="E97" s="39"/>
      <c r="F97" s="38"/>
      <c r="G97" s="39"/>
      <c r="H97" s="38"/>
      <c r="I97" s="39"/>
      <c r="J97" s="38"/>
      <c r="K97" s="39"/>
      <c r="L97" s="88"/>
      <c r="M97" s="90"/>
      <c r="N97" s="89"/>
      <c r="O97" s="156">
        <v>1</v>
      </c>
      <c r="P97" s="157">
        <v>638</v>
      </c>
      <c r="Q97" s="47"/>
      <c r="R97" s="45">
        <f>C97+E97+G97+I97+K97+M97+N97+P97+Q97</f>
        <v>1931.76</v>
      </c>
      <c r="S97" s="60"/>
      <c r="T97" s="46"/>
      <c r="U97" s="47"/>
      <c r="V97" s="48"/>
      <c r="W97" s="49"/>
      <c r="X97" s="50">
        <f>SUM(T97:W97)</f>
        <v>0</v>
      </c>
      <c r="Z97" s="163" t="s">
        <v>105</v>
      </c>
      <c r="AA97" s="164">
        <f>AA51+AA57+AA63+AA69+AA75+AA81+AA88</f>
        <v>297</v>
      </c>
      <c r="AB97" s="34">
        <f>AB51+AB57+AB63+AB69+AB75+AB81+AB88</f>
        <v>544078.4099999999</v>
      </c>
    </row>
    <row r="98" spans="1:28" ht="12.75" customHeight="1" thickBot="1">
      <c r="A98" s="66" t="s">
        <v>91</v>
      </c>
      <c r="B98" s="38"/>
      <c r="C98" s="62"/>
      <c r="D98" s="38"/>
      <c r="E98" s="39"/>
      <c r="F98" s="38"/>
      <c r="G98" s="39"/>
      <c r="H98" s="38"/>
      <c r="I98" s="39"/>
      <c r="J98" s="38"/>
      <c r="K98" s="39"/>
      <c r="L98" s="38"/>
      <c r="M98" s="69"/>
      <c r="N98" s="39"/>
      <c r="O98" s="159"/>
      <c r="P98" s="158"/>
      <c r="Q98" s="62"/>
      <c r="R98" s="45">
        <f>C98+E98+G98+I98+K98+M98+N98+P98+Q98</f>
        <v>0</v>
      </c>
      <c r="S98" s="60"/>
      <c r="T98" s="61"/>
      <c r="U98" s="62"/>
      <c r="V98" s="63"/>
      <c r="W98" s="64"/>
      <c r="X98" s="65">
        <f>SUM(T98:W98)</f>
        <v>0</v>
      </c>
      <c r="Z98" s="165" t="s">
        <v>106</v>
      </c>
      <c r="AA98" s="166">
        <f>+AA49+AA97</f>
        <v>1721</v>
      </c>
      <c r="AB98" s="167">
        <f>+AB49+AB97</f>
        <v>2485832.2199999997</v>
      </c>
    </row>
    <row r="99" spans="1:28" ht="12.75" customHeight="1">
      <c r="A99" s="66" t="s">
        <v>92</v>
      </c>
      <c r="B99" s="38">
        <v>1</v>
      </c>
      <c r="C99" s="62">
        <v>1710.85</v>
      </c>
      <c r="D99" s="38"/>
      <c r="E99" s="39"/>
      <c r="F99" s="38"/>
      <c r="G99" s="39"/>
      <c r="H99" s="38"/>
      <c r="I99" s="39"/>
      <c r="J99" s="38"/>
      <c r="K99" s="39"/>
      <c r="L99" s="38">
        <v>1</v>
      </c>
      <c r="M99" s="69">
        <v>4766.33</v>
      </c>
      <c r="N99" s="39"/>
      <c r="O99" s="159"/>
      <c r="P99" s="158"/>
      <c r="Q99" s="62"/>
      <c r="R99" s="45">
        <f>C99+E99+G99+I99+K99+M99+N99+P99+Q99</f>
        <v>6477.18</v>
      </c>
      <c r="S99" s="60"/>
      <c r="T99" s="61"/>
      <c r="U99" s="62"/>
      <c r="V99" s="63"/>
      <c r="W99" s="64"/>
      <c r="X99" s="65">
        <f>SUM(T99:W99)</f>
        <v>0</v>
      </c>
      <c r="Z99" s="168" t="s">
        <v>107</v>
      </c>
      <c r="AA99" s="252">
        <v>139</v>
      </c>
      <c r="AB99" s="253">
        <v>63269.89</v>
      </c>
    </row>
    <row r="100" spans="1:28" ht="12.75" customHeight="1">
      <c r="A100" s="66" t="s">
        <v>93</v>
      </c>
      <c r="B100" s="38">
        <v>1</v>
      </c>
      <c r="C100" s="62">
        <v>1250.78</v>
      </c>
      <c r="D100" s="38"/>
      <c r="E100" s="39"/>
      <c r="F100" s="38"/>
      <c r="G100" s="39"/>
      <c r="H100" s="38"/>
      <c r="I100" s="39"/>
      <c r="J100" s="38"/>
      <c r="K100" s="39"/>
      <c r="L100" s="38"/>
      <c r="M100" s="69"/>
      <c r="N100" s="39"/>
      <c r="O100" s="159">
        <v>1</v>
      </c>
      <c r="P100" s="158">
        <v>818</v>
      </c>
      <c r="Q100" s="62"/>
      <c r="R100" s="45">
        <f>C100+E100+G100+I100+K100+M100+N100+P100+Q100</f>
        <v>2068.7799999999997</v>
      </c>
      <c r="S100" s="60"/>
      <c r="T100" s="61"/>
      <c r="U100" s="62"/>
      <c r="V100" s="63"/>
      <c r="W100" s="64"/>
      <c r="X100" s="65">
        <f>SUM(T100:W100)</f>
        <v>0</v>
      </c>
      <c r="Z100" s="169" t="s">
        <v>108</v>
      </c>
      <c r="AA100" s="170"/>
      <c r="AB100" s="171"/>
    </row>
    <row r="101" spans="1:29" ht="12.75" customHeight="1" thickBot="1">
      <c r="A101" s="96" t="s">
        <v>94</v>
      </c>
      <c r="B101" s="38"/>
      <c r="C101" s="62"/>
      <c r="D101" s="38"/>
      <c r="E101" s="39"/>
      <c r="F101" s="38">
        <v>306</v>
      </c>
      <c r="G101" s="39">
        <v>287434.98</v>
      </c>
      <c r="H101" s="38"/>
      <c r="I101" s="39"/>
      <c r="J101" s="38">
        <v>15</v>
      </c>
      <c r="K101" s="39">
        <v>6793.05</v>
      </c>
      <c r="L101" s="74"/>
      <c r="M101" s="76"/>
      <c r="N101" s="75"/>
      <c r="O101" s="162">
        <v>0</v>
      </c>
      <c r="P101" s="161">
        <v>0</v>
      </c>
      <c r="Q101" s="79"/>
      <c r="R101" s="45">
        <f>C101+E101+G101+I101+K101+M101+N101+P101+Q101</f>
        <v>294228.02999999997</v>
      </c>
      <c r="S101" s="60"/>
      <c r="T101" s="78"/>
      <c r="U101" s="79"/>
      <c r="V101" s="97"/>
      <c r="W101" s="98"/>
      <c r="X101" s="80">
        <f>SUM(T101:W101)</f>
        <v>0</v>
      </c>
      <c r="Z101" s="172" t="s">
        <v>109</v>
      </c>
      <c r="AA101" s="170">
        <v>1775</v>
      </c>
      <c r="AB101" s="173">
        <v>703864.25</v>
      </c>
      <c r="AC101" t="s">
        <v>144</v>
      </c>
    </row>
    <row r="102" spans="1:28" ht="15.75" thickBot="1">
      <c r="A102" s="25" t="s">
        <v>98</v>
      </c>
      <c r="B102" s="26">
        <f aca="true" t="shared" si="26" ref="B102:R102">SUM(B103:B107)</f>
        <v>1</v>
      </c>
      <c r="C102" s="27">
        <f t="shared" si="26"/>
        <v>1328.13</v>
      </c>
      <c r="D102" s="26">
        <f t="shared" si="26"/>
        <v>3</v>
      </c>
      <c r="E102" s="27">
        <f t="shared" si="26"/>
        <v>2817.99</v>
      </c>
      <c r="F102" s="26">
        <f>SUM(F103:F107)</f>
        <v>9</v>
      </c>
      <c r="G102" s="27">
        <f>SUM(G103:G107)</f>
        <v>8453.97</v>
      </c>
      <c r="H102" s="26">
        <f>SUM(H103:H107)</f>
        <v>0</v>
      </c>
      <c r="I102" s="27">
        <f>SUM(I103:I107)</f>
        <v>0</v>
      </c>
      <c r="J102" s="26">
        <f t="shared" si="26"/>
        <v>0</v>
      </c>
      <c r="K102" s="27">
        <f t="shared" si="26"/>
        <v>0</v>
      </c>
      <c r="L102" s="107">
        <f t="shared" si="26"/>
        <v>0</v>
      </c>
      <c r="M102" s="105">
        <f t="shared" si="26"/>
        <v>0</v>
      </c>
      <c r="N102" s="174">
        <f t="shared" si="26"/>
        <v>0</v>
      </c>
      <c r="O102" s="26">
        <f t="shared" si="26"/>
        <v>1</v>
      </c>
      <c r="P102" s="28">
        <f t="shared" si="26"/>
        <v>818</v>
      </c>
      <c r="Q102" s="27">
        <f t="shared" si="26"/>
        <v>0</v>
      </c>
      <c r="R102" s="53">
        <f t="shared" si="26"/>
        <v>13418.09</v>
      </c>
      <c r="S102" s="30"/>
      <c r="T102" s="31">
        <f>SUM(T103:T107)</f>
        <v>0</v>
      </c>
      <c r="U102" s="36">
        <f>SUM(U103:U107)</f>
        <v>0</v>
      </c>
      <c r="V102" s="110">
        <f>SUM(V103:V107)</f>
        <v>0</v>
      </c>
      <c r="W102" s="111">
        <f>SUM(W103:W107)</f>
        <v>0</v>
      </c>
      <c r="X102" s="86">
        <f>SUM(X103:X107)</f>
        <v>0</v>
      </c>
      <c r="Z102" s="172"/>
      <c r="AA102" s="170"/>
      <c r="AB102" s="171"/>
    </row>
    <row r="103" spans="1:28" ht="12.75" customHeight="1">
      <c r="A103" s="58" t="s">
        <v>99</v>
      </c>
      <c r="B103" s="38">
        <v>1</v>
      </c>
      <c r="C103" s="62">
        <v>1328.13</v>
      </c>
      <c r="D103" s="38"/>
      <c r="E103" s="39"/>
      <c r="F103" s="38"/>
      <c r="G103" s="39"/>
      <c r="H103" s="38"/>
      <c r="I103" s="39"/>
      <c r="J103" s="38"/>
      <c r="K103" s="39"/>
      <c r="L103" s="88"/>
      <c r="M103" s="90"/>
      <c r="N103" s="89"/>
      <c r="O103" s="156">
        <v>1</v>
      </c>
      <c r="P103" s="157">
        <v>818</v>
      </c>
      <c r="Q103" s="47"/>
      <c r="R103" s="45">
        <f>C103+E103+G103+I103+K103+M103+N103+P103+Q103</f>
        <v>2146.13</v>
      </c>
      <c r="S103" s="60"/>
      <c r="T103" s="46"/>
      <c r="U103" s="47"/>
      <c r="V103" s="48"/>
      <c r="W103" s="49"/>
      <c r="X103" s="50">
        <f>SUM(T103:W103)</f>
        <v>0</v>
      </c>
      <c r="Z103" s="172"/>
      <c r="AA103" s="170"/>
      <c r="AB103" s="171"/>
    </row>
    <row r="104" spans="1:28" ht="12.75" customHeight="1" thickBot="1">
      <c r="A104" s="66" t="s">
        <v>100</v>
      </c>
      <c r="B104" s="38"/>
      <c r="C104" s="62"/>
      <c r="D104" s="38"/>
      <c r="E104" s="39"/>
      <c r="F104" s="38"/>
      <c r="G104" s="39"/>
      <c r="H104" s="38"/>
      <c r="I104" s="39"/>
      <c r="J104" s="38"/>
      <c r="K104" s="39"/>
      <c r="L104" s="38"/>
      <c r="M104" s="69"/>
      <c r="N104" s="39"/>
      <c r="O104" s="159"/>
      <c r="P104" s="158"/>
      <c r="Q104" s="62"/>
      <c r="R104" s="45">
        <f>C104+E104+G104+I104+K104+M104+N104+P104+Q104</f>
        <v>0</v>
      </c>
      <c r="S104" s="60"/>
      <c r="T104" s="61"/>
      <c r="U104" s="62"/>
      <c r="V104" s="63"/>
      <c r="W104" s="64"/>
      <c r="X104" s="65">
        <f>SUM(T104:W104)</f>
        <v>0</v>
      </c>
      <c r="Z104" s="175" t="s">
        <v>110</v>
      </c>
      <c r="AA104" s="254">
        <v>1</v>
      </c>
      <c r="AB104" s="255">
        <v>3868.68</v>
      </c>
    </row>
    <row r="105" spans="1:28" ht="12.75" customHeight="1" thickBot="1">
      <c r="A105" s="66" t="s">
        <v>101</v>
      </c>
      <c r="B105" s="38"/>
      <c r="C105" s="62"/>
      <c r="D105" s="38"/>
      <c r="E105" s="39"/>
      <c r="F105" s="38"/>
      <c r="G105" s="39"/>
      <c r="H105" s="38"/>
      <c r="I105" s="39"/>
      <c r="J105" s="38"/>
      <c r="K105" s="39"/>
      <c r="L105" s="38"/>
      <c r="M105" s="69"/>
      <c r="N105" s="39"/>
      <c r="O105" s="159"/>
      <c r="P105" s="158"/>
      <c r="Q105" s="62"/>
      <c r="R105" s="45">
        <f>C105+E105+G105+I105+K105+M105+N105+P105+Q105</f>
        <v>0</v>
      </c>
      <c r="S105" s="60"/>
      <c r="T105" s="61"/>
      <c r="U105" s="62"/>
      <c r="V105" s="63"/>
      <c r="W105" s="64"/>
      <c r="X105" s="65">
        <f>SUM(T105:W105)</f>
        <v>0</v>
      </c>
      <c r="Z105" s="148" t="s">
        <v>111</v>
      </c>
      <c r="AA105" s="107">
        <f>AA98+AA99+AA104</f>
        <v>1861</v>
      </c>
      <c r="AB105" s="36">
        <f>SUM(AB98:AB104)</f>
        <v>3256835.04</v>
      </c>
    </row>
    <row r="106" spans="1:24" ht="12.75" customHeight="1" thickBot="1">
      <c r="A106" s="66" t="s">
        <v>89</v>
      </c>
      <c r="B106" s="38"/>
      <c r="C106" s="62"/>
      <c r="D106" s="38"/>
      <c r="E106" s="39"/>
      <c r="F106" s="38"/>
      <c r="G106" s="39"/>
      <c r="H106" s="38"/>
      <c r="I106" s="39"/>
      <c r="J106" s="38"/>
      <c r="K106" s="39"/>
      <c r="L106" s="38"/>
      <c r="M106" s="69"/>
      <c r="N106" s="39"/>
      <c r="O106" s="159"/>
      <c r="P106" s="158"/>
      <c r="Q106" s="62"/>
      <c r="R106" s="45">
        <f>C106+E106+G106+I106+K106+M106+N106+P106+Q106</f>
        <v>0</v>
      </c>
      <c r="S106" s="60"/>
      <c r="T106" s="61"/>
      <c r="U106" s="62"/>
      <c r="V106" s="63"/>
      <c r="W106" s="64"/>
      <c r="X106" s="65">
        <f>SUM(T106:W106)</f>
        <v>0</v>
      </c>
    </row>
    <row r="107" spans="1:28" ht="12.75" customHeight="1" thickBot="1">
      <c r="A107" s="71" t="s">
        <v>91</v>
      </c>
      <c r="B107" s="38"/>
      <c r="C107" s="62"/>
      <c r="D107" s="38">
        <v>3</v>
      </c>
      <c r="E107" s="39">
        <v>2817.99</v>
      </c>
      <c r="F107" s="38">
        <v>9</v>
      </c>
      <c r="G107" s="39">
        <v>8453.97</v>
      </c>
      <c r="H107" s="38"/>
      <c r="I107" s="39"/>
      <c r="J107" s="38">
        <v>0</v>
      </c>
      <c r="K107" s="39">
        <v>0</v>
      </c>
      <c r="L107" s="74"/>
      <c r="M107" s="76"/>
      <c r="N107" s="75"/>
      <c r="O107" s="162"/>
      <c r="P107" s="161"/>
      <c r="Q107" s="79"/>
      <c r="R107" s="45">
        <f>C107+E107+G107+I107+K107+M107+N107+P107+Q107</f>
        <v>11271.96</v>
      </c>
      <c r="S107" s="60"/>
      <c r="T107" s="78"/>
      <c r="U107" s="79"/>
      <c r="V107" s="97"/>
      <c r="W107" s="98"/>
      <c r="X107" s="80">
        <f>SUM(T107:W107)</f>
        <v>0</v>
      </c>
      <c r="Z107" s="315" t="s">
        <v>112</v>
      </c>
      <c r="AA107" s="316"/>
      <c r="AB107" s="317"/>
    </row>
    <row r="108" spans="1:28" ht="15.75" thickBot="1">
      <c r="A108" s="25" t="s">
        <v>102</v>
      </c>
      <c r="B108" s="26">
        <f aca="true" t="shared" si="27" ref="B108:R108">SUM(B109:B113)</f>
        <v>5</v>
      </c>
      <c r="C108" s="27">
        <f t="shared" si="27"/>
        <v>5884.11</v>
      </c>
      <c r="D108" s="26">
        <f t="shared" si="27"/>
        <v>6</v>
      </c>
      <c r="E108" s="27">
        <f t="shared" si="27"/>
        <v>3703.52</v>
      </c>
      <c r="F108" s="26">
        <f>SUM(F109:F113)</f>
        <v>197</v>
      </c>
      <c r="G108" s="27">
        <f>SUM(G109:G113)</f>
        <v>185048.01</v>
      </c>
      <c r="H108" s="26">
        <f>SUM(H109:H113)</f>
        <v>0</v>
      </c>
      <c r="I108" s="27">
        <f>SUM(I109:I113)</f>
        <v>0</v>
      </c>
      <c r="J108" s="26">
        <f t="shared" si="27"/>
        <v>22</v>
      </c>
      <c r="K108" s="27">
        <f t="shared" si="27"/>
        <v>9674.949999999999</v>
      </c>
      <c r="L108" s="26">
        <f t="shared" si="27"/>
        <v>0</v>
      </c>
      <c r="M108" s="105">
        <f t="shared" si="27"/>
        <v>0</v>
      </c>
      <c r="N108" s="29">
        <f t="shared" si="27"/>
        <v>0</v>
      </c>
      <c r="O108" s="26">
        <f t="shared" si="27"/>
        <v>5</v>
      </c>
      <c r="P108" s="28">
        <f t="shared" si="27"/>
        <v>3935.6</v>
      </c>
      <c r="Q108" s="27">
        <f t="shared" si="27"/>
        <v>0</v>
      </c>
      <c r="R108" s="53">
        <f t="shared" si="27"/>
        <v>208246.19</v>
      </c>
      <c r="S108" s="30"/>
      <c r="T108" s="31">
        <f>SUM(T109:T113)</f>
        <v>0</v>
      </c>
      <c r="U108" s="36">
        <f>SUM(U109:U113)</f>
        <v>0</v>
      </c>
      <c r="V108" s="110">
        <f>SUM(V109:V113)</f>
        <v>0</v>
      </c>
      <c r="W108" s="111">
        <f>SUM(W109:W113)</f>
        <v>0</v>
      </c>
      <c r="X108" s="86">
        <f>SUM(X109:X113)</f>
        <v>0</v>
      </c>
      <c r="Z108" s="176" t="s">
        <v>113</v>
      </c>
      <c r="AA108" s="177"/>
      <c r="AB108" s="178"/>
    </row>
    <row r="109" spans="1:28" ht="12.75" customHeight="1">
      <c r="A109" s="58" t="s">
        <v>99</v>
      </c>
      <c r="B109" s="38">
        <v>4</v>
      </c>
      <c r="C109" s="62">
        <v>4683.33</v>
      </c>
      <c r="D109" s="38"/>
      <c r="E109" s="39"/>
      <c r="F109" s="38"/>
      <c r="G109" s="39"/>
      <c r="H109" s="38"/>
      <c r="I109" s="39"/>
      <c r="J109" s="38"/>
      <c r="K109" s="39"/>
      <c r="L109" s="88"/>
      <c r="M109" s="90"/>
      <c r="N109" s="89"/>
      <c r="O109" s="156">
        <v>4</v>
      </c>
      <c r="P109" s="157">
        <v>3212</v>
      </c>
      <c r="Q109" s="47"/>
      <c r="R109" s="45">
        <f>C109+E109+G109+I109+K109+M109+N109+P109+Q109</f>
        <v>7895.33</v>
      </c>
      <c r="S109" s="60"/>
      <c r="T109" s="46"/>
      <c r="U109" s="47"/>
      <c r="V109" s="48"/>
      <c r="W109" s="49"/>
      <c r="X109" s="50">
        <f>SUM(T109:W109)</f>
        <v>0</v>
      </c>
      <c r="Z109" s="179"/>
      <c r="AA109" s="180"/>
      <c r="AB109" s="181"/>
    </row>
    <row r="110" spans="1:28" ht="12.75" customHeight="1">
      <c r="A110" s="66" t="s">
        <v>100</v>
      </c>
      <c r="B110" s="38"/>
      <c r="C110" s="62"/>
      <c r="D110" s="38"/>
      <c r="E110" s="39"/>
      <c r="F110" s="38"/>
      <c r="G110" s="39"/>
      <c r="H110" s="38"/>
      <c r="I110" s="39"/>
      <c r="J110" s="38"/>
      <c r="K110" s="39"/>
      <c r="L110" s="38"/>
      <c r="M110" s="69"/>
      <c r="N110" s="39"/>
      <c r="O110" s="159"/>
      <c r="P110" s="158"/>
      <c r="Q110" s="62"/>
      <c r="R110" s="45">
        <f>C110+E110+G110+I110+K110+M110+N110+P110+Q110</f>
        <v>0</v>
      </c>
      <c r="S110" s="60"/>
      <c r="T110" s="61"/>
      <c r="U110" s="62"/>
      <c r="V110" s="63"/>
      <c r="W110" s="64"/>
      <c r="X110" s="65">
        <f>SUM(T110:W110)</f>
        <v>0</v>
      </c>
      <c r="Z110" s="179"/>
      <c r="AA110" s="180"/>
      <c r="AB110" s="181"/>
    </row>
    <row r="111" spans="1:28" ht="12.75" customHeight="1">
      <c r="A111" s="66" t="s">
        <v>101</v>
      </c>
      <c r="B111" s="38"/>
      <c r="C111" s="62"/>
      <c r="D111" s="38"/>
      <c r="E111" s="39"/>
      <c r="F111" s="38"/>
      <c r="G111" s="39"/>
      <c r="H111" s="38"/>
      <c r="I111" s="39"/>
      <c r="J111" s="38"/>
      <c r="K111" s="39"/>
      <c r="L111" s="38"/>
      <c r="M111" s="69"/>
      <c r="N111" s="39"/>
      <c r="O111" s="159"/>
      <c r="P111" s="158"/>
      <c r="Q111" s="62"/>
      <c r="R111" s="45">
        <f>C111+E111+G111+I111+K111+M111+N111+P111+Q111</f>
        <v>0</v>
      </c>
      <c r="S111" s="60"/>
      <c r="T111" s="61"/>
      <c r="U111" s="62"/>
      <c r="V111" s="63"/>
      <c r="W111" s="64"/>
      <c r="X111" s="65">
        <f>SUM(T111:W111)</f>
        <v>0</v>
      </c>
      <c r="Z111" s="179"/>
      <c r="AA111" s="180"/>
      <c r="AB111" s="181"/>
    </row>
    <row r="112" spans="1:28" ht="12.75" customHeight="1">
      <c r="A112" s="66" t="s">
        <v>89</v>
      </c>
      <c r="B112" s="38">
        <v>1</v>
      </c>
      <c r="C112" s="62">
        <v>1200.78</v>
      </c>
      <c r="D112" s="38"/>
      <c r="E112" s="39"/>
      <c r="F112" s="38"/>
      <c r="G112" s="39"/>
      <c r="H112" s="38"/>
      <c r="I112" s="39"/>
      <c r="J112" s="38"/>
      <c r="K112" s="39"/>
      <c r="L112" s="38"/>
      <c r="M112" s="69"/>
      <c r="N112" s="39"/>
      <c r="O112" s="159">
        <v>1</v>
      </c>
      <c r="P112" s="158">
        <v>723.6</v>
      </c>
      <c r="Q112" s="62"/>
      <c r="R112" s="45">
        <f>C112+E112+G112+I112+K112+M112+N112+P112+Q112</f>
        <v>1924.38</v>
      </c>
      <c r="S112" s="60"/>
      <c r="T112" s="61"/>
      <c r="U112" s="62"/>
      <c r="V112" s="63"/>
      <c r="W112" s="64"/>
      <c r="X112" s="65">
        <f>SUM(T112:W112)</f>
        <v>0</v>
      </c>
      <c r="Z112" s="179"/>
      <c r="AA112" s="180"/>
      <c r="AB112" s="181"/>
    </row>
    <row r="113" spans="1:28" ht="12.75" customHeight="1" thickBot="1">
      <c r="A113" s="71" t="s">
        <v>91</v>
      </c>
      <c r="B113" s="38"/>
      <c r="C113" s="62"/>
      <c r="D113" s="38">
        <v>6</v>
      </c>
      <c r="E113" s="39">
        <v>3703.52</v>
      </c>
      <c r="F113" s="38">
        <v>197</v>
      </c>
      <c r="G113" s="39">
        <v>185048.01</v>
      </c>
      <c r="H113" s="38"/>
      <c r="I113" s="39"/>
      <c r="J113" s="38">
        <f>3+19</f>
        <v>22</v>
      </c>
      <c r="K113" s="39">
        <f>1300.65+8374.3</f>
        <v>9674.949999999999</v>
      </c>
      <c r="L113" s="74"/>
      <c r="M113" s="76"/>
      <c r="N113" s="75"/>
      <c r="O113" s="162"/>
      <c r="P113" s="161"/>
      <c r="Q113" s="79"/>
      <c r="R113" s="45">
        <f>C113+E113+G113+I113+K113+M113+N113+P113+Q113</f>
        <v>198426.48</v>
      </c>
      <c r="S113" s="60"/>
      <c r="T113" s="78"/>
      <c r="U113" s="79"/>
      <c r="V113" s="97"/>
      <c r="W113" s="98"/>
      <c r="X113" s="80">
        <f>SUM(T113:W113)</f>
        <v>0</v>
      </c>
      <c r="Z113" s="179"/>
      <c r="AA113" s="180"/>
      <c r="AB113" s="181"/>
    </row>
    <row r="114" spans="1:28" ht="23.25" thickBot="1">
      <c r="A114" s="25" t="s">
        <v>104</v>
      </c>
      <c r="B114" s="109">
        <f aca="true" t="shared" si="28" ref="B114:R114">SUM(B115:B122)</f>
        <v>108</v>
      </c>
      <c r="C114" s="36">
        <f t="shared" si="28"/>
        <v>133125.31</v>
      </c>
      <c r="D114" s="109">
        <f t="shared" si="28"/>
        <v>11</v>
      </c>
      <c r="E114" s="36">
        <f t="shared" si="28"/>
        <v>9481.4</v>
      </c>
      <c r="F114" s="109">
        <f>SUM(F115:F122)</f>
        <v>292</v>
      </c>
      <c r="G114" s="36">
        <f>SUM(G115:G122)</f>
        <v>274284.36</v>
      </c>
      <c r="H114" s="109">
        <f>SUM(H115:H122)</f>
        <v>0</v>
      </c>
      <c r="I114" s="36">
        <f>SUM(I115:I122)</f>
        <v>0</v>
      </c>
      <c r="J114" s="109">
        <f t="shared" si="28"/>
        <v>37</v>
      </c>
      <c r="K114" s="36">
        <f t="shared" si="28"/>
        <v>14756.43</v>
      </c>
      <c r="L114" s="109">
        <f t="shared" si="28"/>
        <v>4</v>
      </c>
      <c r="M114" s="101">
        <f t="shared" si="28"/>
        <v>16731.97</v>
      </c>
      <c r="N114" s="36">
        <f t="shared" si="28"/>
        <v>0</v>
      </c>
      <c r="O114" s="109">
        <f t="shared" si="28"/>
        <v>104</v>
      </c>
      <c r="P114" s="101">
        <f t="shared" si="28"/>
        <v>83455</v>
      </c>
      <c r="Q114" s="36">
        <f t="shared" si="28"/>
        <v>0</v>
      </c>
      <c r="R114" s="53">
        <f t="shared" si="28"/>
        <v>531834.47</v>
      </c>
      <c r="S114" s="60"/>
      <c r="T114" s="31">
        <f>SUM(T115:T122)</f>
        <v>0</v>
      </c>
      <c r="U114" s="36">
        <f>SUM(U115:U122)</f>
        <v>0</v>
      </c>
      <c r="V114" s="110">
        <f>SUM(V115:V122)</f>
        <v>0</v>
      </c>
      <c r="W114" s="111">
        <f>SUM(W115:W122)</f>
        <v>0</v>
      </c>
      <c r="X114" s="86">
        <f>SUM(X115:X122)</f>
        <v>0</v>
      </c>
      <c r="Z114" s="179"/>
      <c r="AA114" s="180"/>
      <c r="AB114" s="182"/>
    </row>
    <row r="115" spans="1:28" ht="12.75" customHeight="1">
      <c r="A115" s="58" t="s">
        <v>99</v>
      </c>
      <c r="B115" s="38">
        <v>16</v>
      </c>
      <c r="C115" s="62">
        <v>20017.91</v>
      </c>
      <c r="D115" s="38"/>
      <c r="E115" s="39"/>
      <c r="F115" s="38"/>
      <c r="G115" s="39"/>
      <c r="H115" s="38"/>
      <c r="I115" s="39"/>
      <c r="J115" s="38"/>
      <c r="K115" s="39"/>
      <c r="L115" s="88"/>
      <c r="M115" s="90"/>
      <c r="N115" s="89"/>
      <c r="O115" s="156">
        <v>15</v>
      </c>
      <c r="P115" s="157">
        <v>12012.74</v>
      </c>
      <c r="Q115" s="47"/>
      <c r="R115" s="45">
        <f aca="true" t="shared" si="29" ref="R115:R122">C115+E115+G115+I115+K115+M115+N115+P115+Q115</f>
        <v>32030.65</v>
      </c>
      <c r="S115" s="60"/>
      <c r="T115" s="46"/>
      <c r="U115" s="47"/>
      <c r="V115" s="48"/>
      <c r="W115" s="49"/>
      <c r="X115" s="50">
        <f aca="true" t="shared" si="30" ref="X115:X122">SUM(T115:W115)</f>
        <v>0</v>
      </c>
      <c r="Z115" s="183"/>
      <c r="AA115" s="180"/>
      <c r="AB115" s="181"/>
    </row>
    <row r="116" spans="1:28" ht="12.75" customHeight="1">
      <c r="A116" s="66" t="s">
        <v>100</v>
      </c>
      <c r="B116" s="38">
        <v>13</v>
      </c>
      <c r="C116" s="62">
        <v>17623.7</v>
      </c>
      <c r="D116" s="38"/>
      <c r="E116" s="39"/>
      <c r="F116" s="38"/>
      <c r="G116" s="39"/>
      <c r="H116" s="38"/>
      <c r="I116" s="39"/>
      <c r="J116" s="38"/>
      <c r="K116" s="39"/>
      <c r="L116" s="38">
        <v>2</v>
      </c>
      <c r="M116" s="69">
        <v>6532.66</v>
      </c>
      <c r="N116" s="39"/>
      <c r="O116" s="159">
        <v>11</v>
      </c>
      <c r="P116" s="158">
        <v>8950.78</v>
      </c>
      <c r="Q116" s="62"/>
      <c r="R116" s="45">
        <f t="shared" si="29"/>
        <v>33107.14</v>
      </c>
      <c r="S116" s="60"/>
      <c r="T116" s="61"/>
      <c r="U116" s="62"/>
      <c r="V116" s="63"/>
      <c r="W116" s="64"/>
      <c r="X116" s="65">
        <f t="shared" si="30"/>
        <v>0</v>
      </c>
      <c r="Z116" s="179"/>
      <c r="AA116" s="180"/>
      <c r="AB116" s="181"/>
    </row>
    <row r="117" spans="1:28" ht="12.75" customHeight="1">
      <c r="A117" s="66" t="s">
        <v>101</v>
      </c>
      <c r="B117" s="38">
        <v>2</v>
      </c>
      <c r="C117" s="62">
        <v>2503.97</v>
      </c>
      <c r="D117" s="38"/>
      <c r="E117" s="39"/>
      <c r="F117" s="38"/>
      <c r="G117" s="39"/>
      <c r="H117" s="38"/>
      <c r="I117" s="39"/>
      <c r="J117" s="38"/>
      <c r="K117" s="39"/>
      <c r="L117" s="38"/>
      <c r="M117" s="69"/>
      <c r="N117" s="39"/>
      <c r="O117" s="159">
        <v>2</v>
      </c>
      <c r="P117" s="158">
        <v>1636</v>
      </c>
      <c r="Q117" s="62"/>
      <c r="R117" s="45">
        <f t="shared" si="29"/>
        <v>4139.969999999999</v>
      </c>
      <c r="S117" s="60"/>
      <c r="T117" s="61"/>
      <c r="U117" s="62"/>
      <c r="V117" s="63"/>
      <c r="W117" s="64"/>
      <c r="X117" s="65">
        <f t="shared" si="30"/>
        <v>0</v>
      </c>
      <c r="Z117" s="179"/>
      <c r="AA117" s="180"/>
      <c r="AB117" s="181"/>
    </row>
    <row r="118" spans="1:28" ht="12.75" customHeight="1">
      <c r="A118" s="66" t="s">
        <v>89</v>
      </c>
      <c r="B118" s="38">
        <v>31</v>
      </c>
      <c r="C118" s="62">
        <v>37594.88</v>
      </c>
      <c r="D118" s="38"/>
      <c r="E118" s="39"/>
      <c r="F118" s="38"/>
      <c r="G118" s="39"/>
      <c r="H118" s="38"/>
      <c r="I118" s="39"/>
      <c r="J118" s="38"/>
      <c r="K118" s="39"/>
      <c r="L118" s="38">
        <v>1</v>
      </c>
      <c r="M118" s="69">
        <v>4766.33</v>
      </c>
      <c r="N118" s="39"/>
      <c r="O118" s="159">
        <v>30</v>
      </c>
      <c r="P118" s="158">
        <v>23510.38</v>
      </c>
      <c r="Q118" s="62"/>
      <c r="R118" s="45">
        <f t="shared" si="29"/>
        <v>65871.59</v>
      </c>
      <c r="S118" s="60"/>
      <c r="T118" s="61"/>
      <c r="U118" s="62"/>
      <c r="V118" s="63"/>
      <c r="W118" s="64"/>
      <c r="X118" s="65">
        <f t="shared" si="30"/>
        <v>0</v>
      </c>
      <c r="Z118" s="179"/>
      <c r="AA118" s="180"/>
      <c r="AB118" s="181"/>
    </row>
    <row r="119" spans="1:28" ht="12.75" customHeight="1">
      <c r="A119" s="66" t="s">
        <v>91</v>
      </c>
      <c r="B119" s="38">
        <v>43</v>
      </c>
      <c r="C119" s="62">
        <v>51864.01</v>
      </c>
      <c r="D119" s="38">
        <v>11</v>
      </c>
      <c r="E119" s="39">
        <v>9481.4</v>
      </c>
      <c r="F119" s="38">
        <v>292</v>
      </c>
      <c r="G119" s="39">
        <v>274284.36</v>
      </c>
      <c r="H119" s="38"/>
      <c r="I119" s="39"/>
      <c r="J119" s="38">
        <f>8+29</f>
        <v>37</v>
      </c>
      <c r="K119" s="39">
        <f>2778.45+11977.98</f>
        <v>14756.43</v>
      </c>
      <c r="L119" s="38">
        <v>1</v>
      </c>
      <c r="M119" s="69">
        <v>5432.98</v>
      </c>
      <c r="N119" s="39"/>
      <c r="O119" s="159">
        <v>44</v>
      </c>
      <c r="P119" s="158">
        <v>35799.1</v>
      </c>
      <c r="Q119" s="62"/>
      <c r="R119" s="45">
        <f t="shared" si="29"/>
        <v>391618.27999999997</v>
      </c>
      <c r="S119" s="60"/>
      <c r="T119" s="61"/>
      <c r="U119" s="62"/>
      <c r="V119" s="63"/>
      <c r="W119" s="64"/>
      <c r="X119" s="65">
        <f t="shared" si="30"/>
        <v>0</v>
      </c>
      <c r="Z119" s="179"/>
      <c r="AA119" s="180"/>
      <c r="AB119" s="181"/>
    </row>
    <row r="120" spans="1:28" ht="12.75" customHeight="1">
      <c r="A120" s="66" t="s">
        <v>92</v>
      </c>
      <c r="B120" s="38">
        <v>1</v>
      </c>
      <c r="C120" s="62">
        <v>1154.68</v>
      </c>
      <c r="D120" s="38"/>
      <c r="E120" s="39"/>
      <c r="F120" s="38"/>
      <c r="G120" s="39"/>
      <c r="H120" s="38"/>
      <c r="I120" s="39"/>
      <c r="J120" s="38"/>
      <c r="K120" s="290"/>
      <c r="L120" s="38"/>
      <c r="M120" s="69"/>
      <c r="N120" s="39"/>
      <c r="O120" s="159">
        <v>1</v>
      </c>
      <c r="P120" s="158">
        <v>818</v>
      </c>
      <c r="Q120" s="62"/>
      <c r="R120" s="45">
        <f t="shared" si="29"/>
        <v>1972.68</v>
      </c>
      <c r="S120" s="60"/>
      <c r="T120" s="61"/>
      <c r="U120" s="62"/>
      <c r="V120" s="63"/>
      <c r="W120" s="64"/>
      <c r="X120" s="65">
        <f t="shared" si="30"/>
        <v>0</v>
      </c>
      <c r="Z120" s="179"/>
      <c r="AA120" s="180"/>
      <c r="AB120" s="181"/>
    </row>
    <row r="121" spans="1:28" ht="12.75" customHeight="1">
      <c r="A121" s="66" t="s">
        <v>93</v>
      </c>
      <c r="B121" s="38">
        <v>2</v>
      </c>
      <c r="C121" s="62">
        <v>2366.16</v>
      </c>
      <c r="D121" s="38"/>
      <c r="E121" s="39"/>
      <c r="F121" s="38"/>
      <c r="G121" s="39"/>
      <c r="H121" s="38"/>
      <c r="I121" s="39"/>
      <c r="J121" s="38"/>
      <c r="K121" s="290"/>
      <c r="L121" s="38"/>
      <c r="M121" s="69"/>
      <c r="N121" s="39"/>
      <c r="O121" s="159">
        <v>1</v>
      </c>
      <c r="P121" s="158">
        <v>728</v>
      </c>
      <c r="Q121" s="62"/>
      <c r="R121" s="45">
        <f t="shared" si="29"/>
        <v>3094.16</v>
      </c>
      <c r="S121" s="60"/>
      <c r="T121" s="61"/>
      <c r="U121" s="62"/>
      <c r="V121" s="63"/>
      <c r="W121" s="64"/>
      <c r="X121" s="65">
        <f t="shared" si="30"/>
        <v>0</v>
      </c>
      <c r="Z121" s="179"/>
      <c r="AA121" s="180"/>
      <c r="AB121" s="181"/>
    </row>
    <row r="122" spans="1:28" ht="12.75" customHeight="1" thickBot="1">
      <c r="A122" s="71" t="s">
        <v>94</v>
      </c>
      <c r="B122" s="38"/>
      <c r="C122" s="62"/>
      <c r="D122" s="38"/>
      <c r="E122" s="39"/>
      <c r="F122" s="38"/>
      <c r="G122" s="39"/>
      <c r="H122" s="38"/>
      <c r="I122" s="39"/>
      <c r="J122" s="38"/>
      <c r="K122" s="290"/>
      <c r="L122" s="74"/>
      <c r="M122" s="76"/>
      <c r="N122" s="75"/>
      <c r="O122" s="162"/>
      <c r="P122" s="161"/>
      <c r="Q122" s="79"/>
      <c r="R122" s="45">
        <f t="shared" si="29"/>
        <v>0</v>
      </c>
      <c r="S122" s="60"/>
      <c r="T122" s="78"/>
      <c r="U122" s="79"/>
      <c r="V122" s="97"/>
      <c r="W122" s="98"/>
      <c r="X122" s="80">
        <f t="shared" si="30"/>
        <v>0</v>
      </c>
      <c r="Z122" s="179"/>
      <c r="AA122" s="180"/>
      <c r="AB122" s="181"/>
    </row>
    <row r="123" spans="1:28" ht="15.75" thickBot="1">
      <c r="A123" s="184" t="s">
        <v>105</v>
      </c>
      <c r="B123" s="185">
        <f aca="true" t="shared" si="31" ref="B123:I123">+B114+B108+B102+B96+B90+B84+B77+B71+B65+B58+B51</f>
        <v>173</v>
      </c>
      <c r="C123" s="186">
        <f t="shared" si="31"/>
        <v>287839.11</v>
      </c>
      <c r="D123" s="185">
        <f t="shared" si="31"/>
        <v>1216</v>
      </c>
      <c r="E123" s="186">
        <f t="shared" si="31"/>
        <v>3631816.7199999997</v>
      </c>
      <c r="F123" s="185">
        <f t="shared" si="31"/>
        <v>4319</v>
      </c>
      <c r="G123" s="186">
        <f t="shared" si="31"/>
        <v>7368372.24</v>
      </c>
      <c r="H123" s="185">
        <f t="shared" si="31"/>
        <v>0</v>
      </c>
      <c r="I123" s="186">
        <f t="shared" si="31"/>
        <v>0</v>
      </c>
      <c r="J123" s="185">
        <f aca="true" t="shared" si="32" ref="J123:R123">+J114+J108+J102+J96+J90+J84+J77+J71+J65+J58+J51</f>
        <v>375</v>
      </c>
      <c r="K123" s="187">
        <f t="shared" si="32"/>
        <v>159105.58</v>
      </c>
      <c r="L123" s="185">
        <f t="shared" si="32"/>
        <v>7</v>
      </c>
      <c r="M123" s="187">
        <f t="shared" si="32"/>
        <v>27606.670000000002</v>
      </c>
      <c r="N123" s="187">
        <f t="shared" si="32"/>
        <v>0</v>
      </c>
      <c r="O123" s="188">
        <f t="shared" si="32"/>
        <v>418</v>
      </c>
      <c r="P123" s="117">
        <f t="shared" si="32"/>
        <v>186779.76</v>
      </c>
      <c r="Q123" s="119">
        <f t="shared" si="32"/>
        <v>0</v>
      </c>
      <c r="R123" s="189">
        <f t="shared" si="32"/>
        <v>11661520.08</v>
      </c>
      <c r="S123" s="190"/>
      <c r="T123" s="120">
        <f>+T114+T108+T102+T96+T90+T84+T77+T71+T65+T58+T51</f>
        <v>0</v>
      </c>
      <c r="U123" s="119">
        <f>+U114+U108+U102+U96+U90+U84+U77+U71+U65+U58+U51</f>
        <v>0</v>
      </c>
      <c r="V123" s="189">
        <f>+V114+V108+V102+V96+V90+V84+V77+V71+V65+V58+V51</f>
        <v>0</v>
      </c>
      <c r="W123" s="191">
        <f>+W114+W108+W102+W96+W90+W84+W77+W71+W65+W58+W51</f>
        <v>0</v>
      </c>
      <c r="X123" s="192">
        <f>+X114+X108+X102+X96+X90+X84+X77+X71+X65+X58+X51</f>
        <v>0</v>
      </c>
      <c r="Z123" s="179"/>
      <c r="AA123" s="180"/>
      <c r="AB123" s="181"/>
    </row>
    <row r="124" spans="1:28" ht="15.75" thickBot="1">
      <c r="A124" s="193" t="s">
        <v>106</v>
      </c>
      <c r="B124" s="194">
        <f aca="true" t="shared" si="33" ref="B124:I124">B49+B123</f>
        <v>1140</v>
      </c>
      <c r="C124" s="195">
        <f t="shared" si="33"/>
        <v>1412999.21</v>
      </c>
      <c r="D124" s="196">
        <f t="shared" si="33"/>
        <v>1218</v>
      </c>
      <c r="E124" s="197">
        <f t="shared" si="33"/>
        <v>3633282.9799999995</v>
      </c>
      <c r="F124" s="196">
        <f t="shared" si="33"/>
        <v>4319</v>
      </c>
      <c r="G124" s="197">
        <f t="shared" si="33"/>
        <v>7368372.24</v>
      </c>
      <c r="H124" s="196">
        <f t="shared" si="33"/>
        <v>0</v>
      </c>
      <c r="I124" s="197">
        <f t="shared" si="33"/>
        <v>0</v>
      </c>
      <c r="J124" s="194">
        <f aca="true" t="shared" si="34" ref="J124:R124">J49+J123</f>
        <v>375</v>
      </c>
      <c r="K124" s="195">
        <f t="shared" si="34"/>
        <v>159105.58</v>
      </c>
      <c r="L124" s="196">
        <f t="shared" si="34"/>
        <v>913</v>
      </c>
      <c r="M124" s="198">
        <f t="shared" si="34"/>
        <v>2132535.3099999996</v>
      </c>
      <c r="N124" s="197">
        <f t="shared" si="34"/>
        <v>0</v>
      </c>
      <c r="O124" s="196">
        <f t="shared" si="34"/>
        <v>419</v>
      </c>
      <c r="P124" s="198">
        <f t="shared" si="34"/>
        <v>187597.76</v>
      </c>
      <c r="Q124" s="197">
        <f t="shared" si="34"/>
        <v>0</v>
      </c>
      <c r="R124" s="199">
        <f t="shared" si="34"/>
        <v>14893893.08</v>
      </c>
      <c r="S124" s="190"/>
      <c r="T124" s="200">
        <f>T49+T123</f>
        <v>0</v>
      </c>
      <c r="U124" s="197">
        <f>U49+U123</f>
        <v>0</v>
      </c>
      <c r="V124" s="201">
        <f>V49+V123</f>
        <v>0</v>
      </c>
      <c r="W124" s="202">
        <f>W49+W123</f>
        <v>0</v>
      </c>
      <c r="X124" s="199">
        <f>X49+X123</f>
        <v>0</v>
      </c>
      <c r="Z124" s="179"/>
      <c r="AA124" s="180"/>
      <c r="AB124" s="181"/>
    </row>
    <row r="125" spans="1:28" ht="24">
      <c r="A125" s="203" t="s">
        <v>114</v>
      </c>
      <c r="B125" s="204">
        <v>1081</v>
      </c>
      <c r="C125" s="205">
        <v>111360.74</v>
      </c>
      <c r="D125" s="206">
        <v>1164</v>
      </c>
      <c r="E125" s="205">
        <v>321092.26</v>
      </c>
      <c r="F125" s="206"/>
      <c r="G125" s="205"/>
      <c r="H125" s="206">
        <v>4370</v>
      </c>
      <c r="I125" s="205">
        <v>650000</v>
      </c>
      <c r="J125" s="249"/>
      <c r="K125" s="205"/>
      <c r="L125" s="250"/>
      <c r="M125" s="207"/>
      <c r="N125" s="251"/>
      <c r="O125" s="250"/>
      <c r="P125" s="207"/>
      <c r="Q125" s="251"/>
      <c r="R125" s="45">
        <f aca="true" t="shared" si="35" ref="R125:R139">C125+E125+G125+I125+K125+M125+N125+P125+Q125</f>
        <v>1082453</v>
      </c>
      <c r="S125" s="190"/>
      <c r="T125" s="46"/>
      <c r="U125" s="47"/>
      <c r="V125" s="46"/>
      <c r="W125" s="47"/>
      <c r="X125" s="50">
        <f>SUM(T125:W125)</f>
        <v>0</v>
      </c>
      <c r="Z125" s="179"/>
      <c r="AA125" s="180"/>
      <c r="AB125" s="181"/>
    </row>
    <row r="126" spans="1:28" ht="24">
      <c r="A126" s="208" t="s">
        <v>115</v>
      </c>
      <c r="B126" s="209"/>
      <c r="C126" s="210"/>
      <c r="D126" s="211"/>
      <c r="E126" s="212"/>
      <c r="F126" s="211"/>
      <c r="G126" s="212"/>
      <c r="H126" s="211"/>
      <c r="I126" s="212"/>
      <c r="J126" s="213"/>
      <c r="K126" s="212"/>
      <c r="L126" s="214"/>
      <c r="M126" s="215"/>
      <c r="N126" s="210"/>
      <c r="O126" s="214"/>
      <c r="P126" s="215"/>
      <c r="Q126" s="210"/>
      <c r="R126" s="45">
        <f t="shared" si="35"/>
        <v>0</v>
      </c>
      <c r="S126" s="60"/>
      <c r="T126" s="61"/>
      <c r="U126" s="62"/>
      <c r="V126" s="61"/>
      <c r="W126" s="62"/>
      <c r="X126" s="65">
        <f>SUM(T126:W126)</f>
        <v>0</v>
      </c>
      <c r="Z126" s="216"/>
      <c r="AA126" s="217"/>
      <c r="AB126" s="217"/>
    </row>
    <row r="127" spans="1:28" ht="15">
      <c r="A127" s="208" t="s">
        <v>116</v>
      </c>
      <c r="B127" s="274"/>
      <c r="C127" s="275"/>
      <c r="D127" s="276"/>
      <c r="E127" s="275"/>
      <c r="F127" s="276"/>
      <c r="G127" s="275"/>
      <c r="H127" s="276"/>
      <c r="I127" s="275"/>
      <c r="J127" s="277"/>
      <c r="K127" s="275"/>
      <c r="L127" s="277"/>
      <c r="M127" s="279"/>
      <c r="N127" s="210"/>
      <c r="O127" s="214"/>
      <c r="P127" s="215"/>
      <c r="Q127" s="210"/>
      <c r="R127" s="45">
        <f t="shared" si="35"/>
        <v>0</v>
      </c>
      <c r="S127" s="60"/>
      <c r="T127" s="61"/>
      <c r="U127" s="62"/>
      <c r="V127" s="61"/>
      <c r="W127" s="62"/>
      <c r="X127" s="65">
        <f aca="true" t="shared" si="36" ref="X127:X139">SUM(T127:W127)</f>
        <v>0</v>
      </c>
      <c r="Z127" s="218"/>
      <c r="AA127" s="217"/>
      <c r="AB127" s="217"/>
    </row>
    <row r="128" spans="1:28" ht="15">
      <c r="A128" s="208" t="s">
        <v>117</v>
      </c>
      <c r="B128" s="274"/>
      <c r="C128" s="275"/>
      <c r="D128" s="278"/>
      <c r="E128" s="275"/>
      <c r="F128" s="278"/>
      <c r="G128" s="275"/>
      <c r="H128" s="278"/>
      <c r="I128" s="275"/>
      <c r="J128" s="277"/>
      <c r="K128" s="275"/>
      <c r="L128" s="214">
        <v>14</v>
      </c>
      <c r="M128" s="215">
        <v>31005.46</v>
      </c>
      <c r="N128" s="210"/>
      <c r="O128" s="214">
        <v>29</v>
      </c>
      <c r="P128" s="215">
        <v>22793.42</v>
      </c>
      <c r="Q128" s="210"/>
      <c r="R128" s="45">
        <f t="shared" si="35"/>
        <v>53798.88</v>
      </c>
      <c r="S128" s="60"/>
      <c r="T128" s="61"/>
      <c r="U128" s="62"/>
      <c r="V128" s="61"/>
      <c r="W128" s="62"/>
      <c r="X128" s="65">
        <f t="shared" si="36"/>
        <v>0</v>
      </c>
      <c r="Z128" s="219"/>
      <c r="AA128" s="217"/>
      <c r="AB128" s="60"/>
    </row>
    <row r="129" spans="1:28" ht="24">
      <c r="A129" s="208" t="s">
        <v>118</v>
      </c>
      <c r="B129" s="220"/>
      <c r="C129" s="212"/>
      <c r="D129" s="221"/>
      <c r="E129" s="212"/>
      <c r="F129" s="221"/>
      <c r="G129" s="212"/>
      <c r="H129" s="221"/>
      <c r="I129" s="212"/>
      <c r="J129" s="213"/>
      <c r="K129" s="212"/>
      <c r="L129" s="222"/>
      <c r="M129" s="223"/>
      <c r="N129" s="210"/>
      <c r="O129" s="214"/>
      <c r="P129" s="215"/>
      <c r="Q129" s="210"/>
      <c r="R129" s="45">
        <f t="shared" si="35"/>
        <v>0</v>
      </c>
      <c r="S129" s="60"/>
      <c r="T129" s="61"/>
      <c r="U129" s="62"/>
      <c r="V129" s="61"/>
      <c r="W129" s="62"/>
      <c r="X129" s="65">
        <f t="shared" si="36"/>
        <v>0</v>
      </c>
      <c r="Z129" s="219"/>
      <c r="AA129" s="217"/>
      <c r="AB129" s="60"/>
    </row>
    <row r="130" spans="1:28" ht="24">
      <c r="A130" s="208" t="s">
        <v>119</v>
      </c>
      <c r="B130" s="220"/>
      <c r="C130" s="212"/>
      <c r="D130" s="221"/>
      <c r="E130" s="212"/>
      <c r="F130" s="221"/>
      <c r="G130" s="212"/>
      <c r="H130" s="221"/>
      <c r="I130" s="212"/>
      <c r="J130" s="221"/>
      <c r="K130" s="212"/>
      <c r="L130" s="213"/>
      <c r="M130" s="223"/>
      <c r="N130" s="275"/>
      <c r="O130" s="277"/>
      <c r="P130" s="279"/>
      <c r="Q130" s="212"/>
      <c r="R130" s="45">
        <f t="shared" si="35"/>
        <v>0</v>
      </c>
      <c r="S130" s="60"/>
      <c r="T130" s="61"/>
      <c r="U130" s="62"/>
      <c r="V130" s="61"/>
      <c r="W130" s="62"/>
      <c r="X130" s="65">
        <f t="shared" si="36"/>
        <v>0</v>
      </c>
      <c r="Z130" s="219"/>
      <c r="AA130" s="217"/>
      <c r="AB130" s="60"/>
    </row>
    <row r="131" spans="1:28" ht="24">
      <c r="A131" s="224" t="s">
        <v>120</v>
      </c>
      <c r="B131" s="225"/>
      <c r="C131" s="226"/>
      <c r="D131" s="227"/>
      <c r="E131" s="226"/>
      <c r="F131" s="228"/>
      <c r="G131" s="229"/>
      <c r="H131" s="227"/>
      <c r="I131" s="226"/>
      <c r="J131" s="228"/>
      <c r="K131" s="226"/>
      <c r="L131" s="222"/>
      <c r="M131" s="223"/>
      <c r="N131" s="275"/>
      <c r="O131" s="277"/>
      <c r="P131" s="279"/>
      <c r="Q131" s="212"/>
      <c r="R131" s="45">
        <f t="shared" si="35"/>
        <v>0</v>
      </c>
      <c r="S131" s="60"/>
      <c r="T131" s="61"/>
      <c r="U131" s="62"/>
      <c r="V131" s="61"/>
      <c r="W131" s="62"/>
      <c r="X131" s="65">
        <f t="shared" si="36"/>
        <v>0</v>
      </c>
      <c r="Z131" s="230"/>
      <c r="AA131" s="217"/>
      <c r="AB131" s="60"/>
    </row>
    <row r="132" spans="1:28" ht="36" customHeight="1">
      <c r="A132" s="231" t="s">
        <v>121</v>
      </c>
      <c r="B132" s="225"/>
      <c r="C132" s="226"/>
      <c r="D132" s="227"/>
      <c r="E132" s="226"/>
      <c r="F132" s="228"/>
      <c r="G132" s="229"/>
      <c r="H132" s="227"/>
      <c r="I132" s="226"/>
      <c r="J132" s="228"/>
      <c r="K132" s="226"/>
      <c r="L132" s="222"/>
      <c r="M132" s="223"/>
      <c r="N132" s="210"/>
      <c r="O132" s="214"/>
      <c r="P132" s="215"/>
      <c r="Q132" s="210"/>
      <c r="R132" s="45">
        <f t="shared" si="35"/>
        <v>0</v>
      </c>
      <c r="S132" s="30"/>
      <c r="T132" s="61"/>
      <c r="U132" s="62"/>
      <c r="V132" s="61"/>
      <c r="W132" s="62"/>
      <c r="X132" s="65">
        <f t="shared" si="36"/>
        <v>0</v>
      </c>
      <c r="Z132" s="232"/>
      <c r="AA132" s="217"/>
      <c r="AB132" s="217"/>
    </row>
    <row r="133" spans="1:28" ht="40.5" customHeight="1">
      <c r="A133" s="231" t="s">
        <v>122</v>
      </c>
      <c r="B133" s="225"/>
      <c r="C133" s="226"/>
      <c r="D133" s="227"/>
      <c r="E133" s="226"/>
      <c r="F133" s="228"/>
      <c r="G133" s="229"/>
      <c r="H133" s="227"/>
      <c r="I133" s="226"/>
      <c r="J133" s="228"/>
      <c r="K133" s="226"/>
      <c r="L133" s="222"/>
      <c r="M133" s="223"/>
      <c r="N133" s="210"/>
      <c r="O133" s="214"/>
      <c r="P133" s="215"/>
      <c r="Q133" s="210"/>
      <c r="R133" s="45">
        <f t="shared" si="35"/>
        <v>0</v>
      </c>
      <c r="S133" s="233"/>
      <c r="T133" s="61"/>
      <c r="U133" s="62"/>
      <c r="V133" s="61"/>
      <c r="W133" s="62"/>
      <c r="X133" s="65">
        <f t="shared" si="36"/>
        <v>0</v>
      </c>
      <c r="AA133" s="234"/>
      <c r="AB133" s="30"/>
    </row>
    <row r="134" spans="1:24" ht="24">
      <c r="A134" s="231" t="s">
        <v>123</v>
      </c>
      <c r="B134" s="225"/>
      <c r="C134" s="226"/>
      <c r="D134" s="227"/>
      <c r="E134" s="226"/>
      <c r="F134" s="228"/>
      <c r="G134" s="229"/>
      <c r="H134" s="227"/>
      <c r="I134" s="226"/>
      <c r="J134" s="228"/>
      <c r="K134" s="226"/>
      <c r="L134" s="222"/>
      <c r="M134" s="223"/>
      <c r="N134" s="210"/>
      <c r="O134" s="214"/>
      <c r="P134" s="215"/>
      <c r="Q134" s="210"/>
      <c r="R134" s="45">
        <f t="shared" si="35"/>
        <v>0</v>
      </c>
      <c r="T134" s="61"/>
      <c r="U134" s="62"/>
      <c r="V134" s="61"/>
      <c r="W134" s="62"/>
      <c r="X134" s="65">
        <f t="shared" si="36"/>
        <v>0</v>
      </c>
    </row>
    <row r="135" spans="1:24" ht="24">
      <c r="A135" s="231" t="s">
        <v>124</v>
      </c>
      <c r="B135" s="225"/>
      <c r="C135" s="226"/>
      <c r="D135" s="227"/>
      <c r="E135" s="226"/>
      <c r="F135" s="228"/>
      <c r="G135" s="229"/>
      <c r="H135" s="227"/>
      <c r="I135" s="226"/>
      <c r="J135" s="228"/>
      <c r="K135" s="226"/>
      <c r="L135" s="222"/>
      <c r="M135" s="223"/>
      <c r="N135" s="210"/>
      <c r="O135" s="214"/>
      <c r="P135" s="215"/>
      <c r="Q135" s="210"/>
      <c r="R135" s="45">
        <f t="shared" si="35"/>
        <v>0</v>
      </c>
      <c r="T135" s="61"/>
      <c r="U135" s="62"/>
      <c r="V135" s="61"/>
      <c r="W135" s="62"/>
      <c r="X135" s="65">
        <f t="shared" si="36"/>
        <v>0</v>
      </c>
    </row>
    <row r="136" spans="1:24" ht="36" customHeight="1">
      <c r="A136" s="299" t="s">
        <v>125</v>
      </c>
      <c r="B136" s="228">
        <v>1075</v>
      </c>
      <c r="C136" s="226">
        <v>467636.93</v>
      </c>
      <c r="D136" s="227">
        <f>1095+125</f>
        <v>1220</v>
      </c>
      <c r="E136" s="226">
        <f>438000+50000</f>
        <v>488000</v>
      </c>
      <c r="F136" s="228">
        <v>4321</v>
      </c>
      <c r="G136" s="226">
        <v>1655120.27</v>
      </c>
      <c r="H136" s="227"/>
      <c r="I136" s="226"/>
      <c r="J136" s="228"/>
      <c r="K136" s="226"/>
      <c r="L136" s="222"/>
      <c r="M136" s="223"/>
      <c r="N136" s="210"/>
      <c r="O136" s="214"/>
      <c r="P136" s="215"/>
      <c r="Q136" s="210"/>
      <c r="R136" s="45">
        <f t="shared" si="35"/>
        <v>2610757.2</v>
      </c>
      <c r="T136" s="61"/>
      <c r="U136" s="62"/>
      <c r="V136" s="61"/>
      <c r="W136" s="62"/>
      <c r="X136" s="65">
        <f t="shared" si="36"/>
        <v>0</v>
      </c>
    </row>
    <row r="137" spans="1:24" ht="36">
      <c r="A137" s="231" t="s">
        <v>126</v>
      </c>
      <c r="B137" s="225"/>
      <c r="C137" s="226"/>
      <c r="D137" s="227">
        <v>0</v>
      </c>
      <c r="E137" s="226">
        <v>0</v>
      </c>
      <c r="F137" s="227"/>
      <c r="G137" s="226"/>
      <c r="H137" s="227"/>
      <c r="I137" s="226"/>
      <c r="J137" s="228"/>
      <c r="K137" s="226"/>
      <c r="L137" s="222"/>
      <c r="M137" s="223"/>
      <c r="N137" s="210"/>
      <c r="O137" s="214"/>
      <c r="P137" s="215"/>
      <c r="Q137" s="210"/>
      <c r="R137" s="45">
        <f t="shared" si="35"/>
        <v>0</v>
      </c>
      <c r="T137" s="61"/>
      <c r="U137" s="62"/>
      <c r="V137" s="61"/>
      <c r="W137" s="62"/>
      <c r="X137" s="65">
        <f t="shared" si="36"/>
        <v>0</v>
      </c>
    </row>
    <row r="138" spans="1:24" ht="48">
      <c r="A138" s="231" t="s">
        <v>127</v>
      </c>
      <c r="B138" s="225"/>
      <c r="C138" s="226"/>
      <c r="D138" s="227"/>
      <c r="E138" s="226"/>
      <c r="F138" s="227"/>
      <c r="G138" s="226"/>
      <c r="H138" s="227"/>
      <c r="I138" s="226"/>
      <c r="J138" s="228"/>
      <c r="K138" s="226"/>
      <c r="L138" s="222"/>
      <c r="M138" s="223"/>
      <c r="N138" s="210"/>
      <c r="O138" s="214"/>
      <c r="P138" s="215"/>
      <c r="Q138" s="210"/>
      <c r="R138" s="45">
        <f t="shared" si="35"/>
        <v>0</v>
      </c>
      <c r="T138" s="61"/>
      <c r="U138" s="62"/>
      <c r="V138" s="61"/>
      <c r="W138" s="62"/>
      <c r="X138" s="65">
        <f t="shared" si="36"/>
        <v>0</v>
      </c>
    </row>
    <row r="139" spans="1:24" ht="26.25" customHeight="1" thickBot="1">
      <c r="A139" s="235" t="s">
        <v>128</v>
      </c>
      <c r="B139" s="225"/>
      <c r="C139" s="226"/>
      <c r="D139" s="227"/>
      <c r="E139" s="226"/>
      <c r="F139" s="227"/>
      <c r="G139" s="226"/>
      <c r="H139" s="227"/>
      <c r="I139" s="226"/>
      <c r="J139" s="228"/>
      <c r="K139" s="226"/>
      <c r="L139" s="236"/>
      <c r="M139" s="237"/>
      <c r="N139" s="238"/>
      <c r="O139" s="239"/>
      <c r="P139" s="240"/>
      <c r="Q139" s="238"/>
      <c r="R139" s="45">
        <f t="shared" si="35"/>
        <v>0</v>
      </c>
      <c r="T139" s="78"/>
      <c r="U139" s="79"/>
      <c r="V139" s="78"/>
      <c r="W139" s="79"/>
      <c r="X139" s="80">
        <f t="shared" si="36"/>
        <v>0</v>
      </c>
    </row>
    <row r="140" spans="1:24" ht="15.75" thickBot="1">
      <c r="A140" s="241" t="s">
        <v>129</v>
      </c>
      <c r="B140" s="242">
        <f>B137</f>
        <v>0</v>
      </c>
      <c r="C140" s="119">
        <f>SUM(C125:C139)</f>
        <v>578997.67</v>
      </c>
      <c r="D140" s="242">
        <f>D126+D128+D129</f>
        <v>0</v>
      </c>
      <c r="E140" s="119">
        <f>SUM(E125:E139)</f>
        <v>809092.26</v>
      </c>
      <c r="F140" s="242">
        <f>F126+F128+F129</f>
        <v>0</v>
      </c>
      <c r="G140" s="119">
        <f>SUM(G125:G139)</f>
        <v>1655120.27</v>
      </c>
      <c r="H140" s="242">
        <f>H126+H128+H129</f>
        <v>0</v>
      </c>
      <c r="I140" s="119">
        <f>SUM(I125:I139)</f>
        <v>650000</v>
      </c>
      <c r="J140" s="242">
        <f>J126+J128+J129</f>
        <v>0</v>
      </c>
      <c r="K140" s="119">
        <f>SUM(K125:K139)</f>
        <v>0</v>
      </c>
      <c r="L140" s="242">
        <f>L126+L128+L129</f>
        <v>14</v>
      </c>
      <c r="M140" s="119">
        <f>SUM(M125:M139)</f>
        <v>31005.46</v>
      </c>
      <c r="N140" s="119">
        <f>SUM(N125:N139)</f>
        <v>0</v>
      </c>
      <c r="O140" s="243">
        <f>O126+O128+O129</f>
        <v>29</v>
      </c>
      <c r="P140" s="117">
        <f>SUM(P125:P139)</f>
        <v>22793.42</v>
      </c>
      <c r="Q140" s="119">
        <f>SUM(Q125:Q139)</f>
        <v>0</v>
      </c>
      <c r="R140" s="119">
        <f>SUM(R125:R139)</f>
        <v>3747009.08</v>
      </c>
      <c r="T140" s="117">
        <f>SUM(T125:T139)</f>
        <v>0</v>
      </c>
      <c r="U140" s="119">
        <f>SUM(U125:U139)</f>
        <v>0</v>
      </c>
      <c r="V140" s="117">
        <f>SUM(V125:V139)</f>
        <v>0</v>
      </c>
      <c r="W140" s="119">
        <f>SUM(W125:W139)</f>
        <v>0</v>
      </c>
      <c r="X140" s="119">
        <f>SUM(X125:X139)</f>
        <v>0</v>
      </c>
    </row>
    <row r="141" spans="1:24" ht="15.75" thickBot="1">
      <c r="A141" s="256" t="s">
        <v>130</v>
      </c>
      <c r="B141" s="300">
        <f aca="true" t="shared" si="37" ref="B141:N141">B124+B140</f>
        <v>1140</v>
      </c>
      <c r="C141" s="257">
        <f t="shared" si="37"/>
        <v>1991996.88</v>
      </c>
      <c r="D141" s="300">
        <f t="shared" si="37"/>
        <v>1218</v>
      </c>
      <c r="E141" s="257">
        <f t="shared" si="37"/>
        <v>4442375.239999999</v>
      </c>
      <c r="F141" s="300">
        <f>F124+F140</f>
        <v>4319</v>
      </c>
      <c r="G141" s="257">
        <f>G124+G140</f>
        <v>9023492.51</v>
      </c>
      <c r="H141" s="300">
        <f>H124+H140</f>
        <v>0</v>
      </c>
      <c r="I141" s="257">
        <f>I124+I140</f>
        <v>650000</v>
      </c>
      <c r="J141" s="300">
        <f t="shared" si="37"/>
        <v>375</v>
      </c>
      <c r="K141" s="257">
        <f t="shared" si="37"/>
        <v>159105.58</v>
      </c>
      <c r="L141" s="300">
        <f t="shared" si="37"/>
        <v>927</v>
      </c>
      <c r="M141" s="258">
        <f t="shared" si="37"/>
        <v>2163540.7699999996</v>
      </c>
      <c r="N141" s="257">
        <f t="shared" si="37"/>
        <v>0</v>
      </c>
      <c r="O141" s="301">
        <f>O124+O140</f>
        <v>448</v>
      </c>
      <c r="P141" s="258">
        <f>P124+P140</f>
        <v>210391.18</v>
      </c>
      <c r="Q141" s="257">
        <f>Q124+Q140</f>
        <v>0</v>
      </c>
      <c r="R141" s="259">
        <f>R124+R140</f>
        <v>18640902.16</v>
      </c>
      <c r="T141" s="246">
        <f>T124+T140</f>
        <v>0</v>
      </c>
      <c r="U141" s="244">
        <f>U124+U140</f>
        <v>0</v>
      </c>
      <c r="V141" s="245">
        <f>V124+V140</f>
        <v>0</v>
      </c>
      <c r="W141" s="244">
        <f>W124+W140</f>
        <v>0</v>
      </c>
      <c r="X141" s="244">
        <f>X124+X140</f>
        <v>0</v>
      </c>
    </row>
    <row r="142" spans="2:5" ht="15" customHeight="1">
      <c r="B142" s="247"/>
      <c r="D142" s="247"/>
      <c r="E142" s="248"/>
    </row>
    <row r="143" spans="1:18" ht="13.5" customHeight="1">
      <c r="A143" s="366" t="s">
        <v>145</v>
      </c>
      <c r="B143" s="342" t="s">
        <v>131</v>
      </c>
      <c r="C143" s="342"/>
      <c r="D143" s="342" t="s">
        <v>132</v>
      </c>
      <c r="E143" s="342"/>
      <c r="F143" s="342"/>
      <c r="G143" s="342"/>
      <c r="H143" s="342"/>
      <c r="I143" s="342"/>
      <c r="J143" s="342"/>
      <c r="K143" s="342"/>
      <c r="L143" s="342"/>
      <c r="M143" s="342"/>
      <c r="N143" s="306"/>
      <c r="O143" s="342"/>
      <c r="P143" s="342"/>
      <c r="Q143" s="306"/>
      <c r="R143" s="306" t="s">
        <v>133</v>
      </c>
    </row>
    <row r="144" spans="1:18" ht="13.5" customHeight="1">
      <c r="A144" s="366"/>
      <c r="B144" s="304">
        <v>6585</v>
      </c>
      <c r="C144" s="223">
        <v>75243</v>
      </c>
      <c r="D144" s="304">
        <v>6585</v>
      </c>
      <c r="E144" s="223">
        <v>22916.5</v>
      </c>
      <c r="F144" s="304"/>
      <c r="G144" s="223"/>
      <c r="H144" s="304"/>
      <c r="I144" s="223"/>
      <c r="J144" s="304"/>
      <c r="K144" s="305"/>
      <c r="L144" s="223"/>
      <c r="M144" s="223"/>
      <c r="N144" s="223"/>
      <c r="O144" s="304"/>
      <c r="P144" s="223"/>
      <c r="Q144" s="223"/>
      <c r="R144" s="303">
        <f>C144+E144+K144+M144+N144+P144+Q144</f>
        <v>98159.5</v>
      </c>
    </row>
    <row r="145" spans="7:9" ht="15">
      <c r="G145" s="248"/>
      <c r="I145" s="248"/>
    </row>
    <row r="146" spans="1:3" ht="15">
      <c r="A146" s="312" t="s">
        <v>112</v>
      </c>
      <c r="B146" s="313"/>
      <c r="C146" s="314"/>
    </row>
    <row r="147" spans="1:3" ht="15">
      <c r="A147" s="307" t="s">
        <v>134</v>
      </c>
      <c r="B147" s="302"/>
      <c r="C147" s="290"/>
    </row>
    <row r="148" spans="1:3" ht="15">
      <c r="A148" s="307" t="s">
        <v>135</v>
      </c>
      <c r="B148" s="302"/>
      <c r="C148" s="290"/>
    </row>
  </sheetData>
  <sheetProtection/>
  <mergeCells count="38">
    <mergeCell ref="A143:A144"/>
    <mergeCell ref="B143:C143"/>
    <mergeCell ref="D143:E143"/>
    <mergeCell ref="J143:K143"/>
    <mergeCell ref="H143:I143"/>
    <mergeCell ref="F143:G143"/>
    <mergeCell ref="T7:X7"/>
    <mergeCell ref="Z8:Z10"/>
    <mergeCell ref="P8:P10"/>
    <mergeCell ref="B8:B10"/>
    <mergeCell ref="R8:R10"/>
    <mergeCell ref="F8:F10"/>
    <mergeCell ref="A1:C1"/>
    <mergeCell ref="A6:A10"/>
    <mergeCell ref="C8:C10"/>
    <mergeCell ref="D8:D10"/>
    <mergeCell ref="A2:AB2"/>
    <mergeCell ref="T6:X6"/>
    <mergeCell ref="E8:E10"/>
    <mergeCell ref="Z7:AB7"/>
    <mergeCell ref="V8:V10"/>
    <mergeCell ref="G8:G10"/>
    <mergeCell ref="O143:P143"/>
    <mergeCell ref="Q8:Q10"/>
    <mergeCell ref="J8:J10"/>
    <mergeCell ref="M8:M10"/>
    <mergeCell ref="N8:N10"/>
    <mergeCell ref="K8:K10"/>
    <mergeCell ref="L143:M143"/>
    <mergeCell ref="Z107:AB107"/>
    <mergeCell ref="T50:X50"/>
    <mergeCell ref="H8:H10"/>
    <mergeCell ref="AB8:AB10"/>
    <mergeCell ref="AA8:AA10"/>
    <mergeCell ref="T11:X11"/>
    <mergeCell ref="T8:T10"/>
    <mergeCell ref="I8:I10"/>
    <mergeCell ref="X8:X10"/>
  </mergeCells>
  <printOptions horizontalCentered="1"/>
  <pageMargins left="0.5905511811023623" right="0" top="0.1968503937007874" bottom="0.3937007874015748" header="0" footer="0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vsaavedram</dc:creator>
  <cp:keywords/>
  <dc:description/>
  <cp:lastModifiedBy>Comunicaciones</cp:lastModifiedBy>
  <cp:lastPrinted>2013-03-05T20:38:28Z</cp:lastPrinted>
  <dcterms:created xsi:type="dcterms:W3CDTF">2010-12-17T14:35:31Z</dcterms:created>
  <dcterms:modified xsi:type="dcterms:W3CDTF">2013-12-18T20:59:09Z</dcterms:modified>
  <cp:category/>
  <cp:version/>
  <cp:contentType/>
  <cp:contentStatus/>
</cp:coreProperties>
</file>